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 codeName="{AE6600E7-7A62-396C-DE95-9942FA9DD81E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ohn and April\Documents\John\SCORE\"/>
    </mc:Choice>
  </mc:AlternateContent>
  <xr:revisionPtr revIDLastSave="0" documentId="13_ncr:1_{316BDEAD-7B40-4D2A-9D02-083EE5F9688E}" xr6:coauthVersionLast="47" xr6:coauthVersionMax="47" xr10:uidLastSave="{00000000-0000-0000-0000-000000000000}"/>
  <bookViews>
    <workbookView xWindow="-120" yWindow="330" windowWidth="21840" windowHeight="13290" activeTab="1" xr2:uid="{00000000-000D-0000-FFFF-FFFF00000000}"/>
  </bookViews>
  <sheets>
    <sheet name="Instructions" sheetId="1" r:id="rId1"/>
    <sheet name="Race SPIN - NS ToT RC" sheetId="2" r:id="rId2"/>
    <sheet name="Boats" sheetId="3" r:id="rId3"/>
    <sheet name="Course" sheetId="4" r:id="rId4"/>
    <sheet name="RSinput" sheetId="6" r:id="rId5"/>
    <sheet name="ScoreSheet" sheetId="7" r:id="rId6"/>
  </sheets>
  <definedNames>
    <definedName name="BoatName">Boats!$A$3:$A$39</definedName>
    <definedName name="NSFLAG">Boats!$B$1</definedName>
    <definedName name="PHRFType">Instructions!$C$31:$C$34</definedName>
    <definedName name="RaceMark">Course!$A$2:$A$18</definedName>
    <definedName name="wedcourse">Course!$J$1:$L$12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0" i="6" l="1"/>
  <c r="G19" i="6"/>
  <c r="G18" i="6"/>
  <c r="G17" i="6"/>
  <c r="G16" i="6"/>
  <c r="G15" i="6"/>
  <c r="G14" i="6"/>
  <c r="G13" i="6"/>
  <c r="G12" i="6"/>
  <c r="G11" i="6"/>
  <c r="G10" i="6"/>
  <c r="G9" i="6"/>
  <c r="G8" i="6"/>
  <c r="G7" i="6"/>
  <c r="G6" i="6"/>
  <c r="G5" i="6"/>
  <c r="G4" i="6"/>
  <c r="G3" i="6"/>
  <c r="G2" i="6"/>
  <c r="U112" i="3"/>
  <c r="U111" i="3"/>
  <c r="U110" i="3"/>
  <c r="U109" i="3"/>
  <c r="U108" i="3"/>
  <c r="U107" i="3"/>
  <c r="U106" i="3"/>
  <c r="U105" i="3"/>
  <c r="U104" i="3"/>
  <c r="U103" i="3"/>
  <c r="U102" i="3"/>
  <c r="U101" i="3"/>
  <c r="U100" i="3"/>
  <c r="U98" i="3"/>
  <c r="U97" i="3"/>
  <c r="U83" i="3"/>
  <c r="U80" i="3"/>
  <c r="U36" i="3"/>
  <c r="V3" i="3"/>
  <c r="D38" i="2"/>
  <c r="H37" i="7" l="1"/>
  <c r="G37" i="7"/>
  <c r="F37" i="7"/>
  <c r="E37" i="7"/>
  <c r="D37" i="7"/>
  <c r="C37" i="7"/>
  <c r="B37" i="7"/>
  <c r="A37" i="7"/>
  <c r="H36" i="7"/>
  <c r="G36" i="7"/>
  <c r="F36" i="7"/>
  <c r="E36" i="7"/>
  <c r="D36" i="7"/>
  <c r="C36" i="7"/>
  <c r="B36" i="7"/>
  <c r="A36" i="7"/>
  <c r="H35" i="7"/>
  <c r="G35" i="7"/>
  <c r="F35" i="7"/>
  <c r="E35" i="7"/>
  <c r="D35" i="7"/>
  <c r="C35" i="7"/>
  <c r="B35" i="7"/>
  <c r="A35" i="7"/>
  <c r="H34" i="7"/>
  <c r="G34" i="7"/>
  <c r="F34" i="7"/>
  <c r="E34" i="7"/>
  <c r="D34" i="7"/>
  <c r="C34" i="7"/>
  <c r="B34" i="7"/>
  <c r="A34" i="7"/>
  <c r="H33" i="7"/>
  <c r="G33" i="7"/>
  <c r="F33" i="7"/>
  <c r="E33" i="7"/>
  <c r="D33" i="7"/>
  <c r="C33" i="7"/>
  <c r="B33" i="7"/>
  <c r="A33" i="7"/>
  <c r="H32" i="7"/>
  <c r="G32" i="7"/>
  <c r="F32" i="7"/>
  <c r="E32" i="7"/>
  <c r="D32" i="7"/>
  <c r="C32" i="7"/>
  <c r="B32" i="7"/>
  <c r="A32" i="7"/>
  <c r="H31" i="7"/>
  <c r="G31" i="7"/>
  <c r="F31" i="7"/>
  <c r="E31" i="7"/>
  <c r="D31" i="7"/>
  <c r="C31" i="7"/>
  <c r="B31" i="7"/>
  <c r="A31" i="7"/>
  <c r="H30" i="7"/>
  <c r="G30" i="7"/>
  <c r="F30" i="7"/>
  <c r="E30" i="7"/>
  <c r="D30" i="7"/>
  <c r="C30" i="7"/>
  <c r="B30" i="7"/>
  <c r="A30" i="7"/>
  <c r="H29" i="7"/>
  <c r="G29" i="7"/>
  <c r="F29" i="7"/>
  <c r="E29" i="7"/>
  <c r="D29" i="7"/>
  <c r="C29" i="7"/>
  <c r="B29" i="7"/>
  <c r="A29" i="7"/>
  <c r="H28" i="7"/>
  <c r="G28" i="7"/>
  <c r="F28" i="7"/>
  <c r="E28" i="7"/>
  <c r="D28" i="7"/>
  <c r="C28" i="7"/>
  <c r="B28" i="7"/>
  <c r="A28" i="7"/>
  <c r="H27" i="7"/>
  <c r="G27" i="7"/>
  <c r="F27" i="7"/>
  <c r="E27" i="7"/>
  <c r="D27" i="7"/>
  <c r="C27" i="7"/>
  <c r="B27" i="7"/>
  <c r="A27" i="7"/>
  <c r="H26" i="7"/>
  <c r="G26" i="7"/>
  <c r="F26" i="7"/>
  <c r="E26" i="7"/>
  <c r="D26" i="7"/>
  <c r="C26" i="7"/>
  <c r="B26" i="7"/>
  <c r="A26" i="7"/>
  <c r="H25" i="7"/>
  <c r="G25" i="7"/>
  <c r="F25" i="7"/>
  <c r="E25" i="7"/>
  <c r="D25" i="7"/>
  <c r="C25" i="7"/>
  <c r="B25" i="7"/>
  <c r="A25" i="7"/>
  <c r="H24" i="7"/>
  <c r="G24" i="7"/>
  <c r="F24" i="7"/>
  <c r="E24" i="7"/>
  <c r="D24" i="7"/>
  <c r="C24" i="7"/>
  <c r="B24" i="7"/>
  <c r="A24" i="7"/>
  <c r="H23" i="7"/>
  <c r="G23" i="7"/>
  <c r="F23" i="7"/>
  <c r="E23" i="7"/>
  <c r="D23" i="7"/>
  <c r="C23" i="7"/>
  <c r="B23" i="7"/>
  <c r="A23" i="7"/>
  <c r="H22" i="7"/>
  <c r="G22" i="7"/>
  <c r="F22" i="7"/>
  <c r="E22" i="7"/>
  <c r="D22" i="7"/>
  <c r="C22" i="7"/>
  <c r="B22" i="7"/>
  <c r="A22" i="7"/>
  <c r="H21" i="7"/>
  <c r="G21" i="7"/>
  <c r="F21" i="7"/>
  <c r="E21" i="7"/>
  <c r="D21" i="7"/>
  <c r="C21" i="7"/>
  <c r="B21" i="7"/>
  <c r="A21" i="7"/>
  <c r="H20" i="7"/>
  <c r="G20" i="7"/>
  <c r="F20" i="7"/>
  <c r="E20" i="7"/>
  <c r="D20" i="7"/>
  <c r="C20" i="7"/>
  <c r="B20" i="7"/>
  <c r="A20" i="7"/>
  <c r="H19" i="7"/>
  <c r="G19" i="7"/>
  <c r="F19" i="7"/>
  <c r="E19" i="7"/>
  <c r="D19" i="7"/>
  <c r="C19" i="7"/>
  <c r="B19" i="7"/>
  <c r="A19" i="7"/>
  <c r="H18" i="7"/>
  <c r="G18" i="7"/>
  <c r="F18" i="7"/>
  <c r="E18" i="7"/>
  <c r="D18" i="7"/>
  <c r="C18" i="7"/>
  <c r="B18" i="7"/>
  <c r="A18" i="7"/>
  <c r="H17" i="7"/>
  <c r="G17" i="7"/>
  <c r="F17" i="7"/>
  <c r="E17" i="7"/>
  <c r="D17" i="7"/>
  <c r="C17" i="7"/>
  <c r="B17" i="7"/>
  <c r="A17" i="7"/>
  <c r="H16" i="7"/>
  <c r="G16" i="7"/>
  <c r="F16" i="7"/>
  <c r="E16" i="7"/>
  <c r="D16" i="7"/>
  <c r="C16" i="7"/>
  <c r="B16" i="7"/>
  <c r="A16" i="7"/>
  <c r="H15" i="7"/>
  <c r="G15" i="7"/>
  <c r="F15" i="7"/>
  <c r="E15" i="7"/>
  <c r="D15" i="7"/>
  <c r="C15" i="7"/>
  <c r="B15" i="7"/>
  <c r="A15" i="7"/>
  <c r="H14" i="7"/>
  <c r="G14" i="7"/>
  <c r="F14" i="7"/>
  <c r="E14" i="7"/>
  <c r="D14" i="7"/>
  <c r="C14" i="7"/>
  <c r="B14" i="7"/>
  <c r="A14" i="7"/>
  <c r="H13" i="7"/>
  <c r="G13" i="7"/>
  <c r="F13" i="7"/>
  <c r="E13" i="7"/>
  <c r="D13" i="7"/>
  <c r="C13" i="7"/>
  <c r="B13" i="7"/>
  <c r="A13" i="7"/>
  <c r="H12" i="7"/>
  <c r="G12" i="7"/>
  <c r="F12" i="7"/>
  <c r="E12" i="7"/>
  <c r="D12" i="7"/>
  <c r="C12" i="7"/>
  <c r="B12" i="7"/>
  <c r="A12" i="7"/>
  <c r="H11" i="7"/>
  <c r="G11" i="7"/>
  <c r="F11" i="7"/>
  <c r="E11" i="7"/>
  <c r="D11" i="7"/>
  <c r="C11" i="7"/>
  <c r="B11" i="7"/>
  <c r="A11" i="7"/>
  <c r="H10" i="7"/>
  <c r="G10" i="7"/>
  <c r="F10" i="7"/>
  <c r="E10" i="7"/>
  <c r="D10" i="7"/>
  <c r="C10" i="7"/>
  <c r="B10" i="7"/>
  <c r="A10" i="7"/>
  <c r="H9" i="7"/>
  <c r="G9" i="7"/>
  <c r="F9" i="7"/>
  <c r="E9" i="7"/>
  <c r="D9" i="7"/>
  <c r="C9" i="7"/>
  <c r="B9" i="7"/>
  <c r="A9" i="7"/>
  <c r="H8" i="7"/>
  <c r="G8" i="7"/>
  <c r="F8" i="7"/>
  <c r="E8" i="7"/>
  <c r="D8" i="7"/>
  <c r="C8" i="7"/>
  <c r="B8" i="7"/>
  <c r="A8" i="7"/>
  <c r="H7" i="7"/>
  <c r="G7" i="7"/>
  <c r="F7" i="7"/>
  <c r="E7" i="7"/>
  <c r="D7" i="7"/>
  <c r="C7" i="7"/>
  <c r="B7" i="7"/>
  <c r="A7" i="7"/>
  <c r="F6" i="7"/>
  <c r="D13" i="2" l="1"/>
  <c r="N13" i="2" s="1"/>
  <c r="D53" i="2" l="1"/>
  <c r="N53" i="2" s="1"/>
  <c r="D52" i="2"/>
  <c r="N52" i="2" s="1"/>
  <c r="D51" i="2"/>
  <c r="N51" i="2" s="1"/>
  <c r="D50" i="2"/>
  <c r="N50" i="2" s="1"/>
  <c r="D49" i="2"/>
  <c r="N49" i="2" s="1"/>
  <c r="D48" i="2"/>
  <c r="N48" i="2" s="1"/>
  <c r="D47" i="2"/>
  <c r="N47" i="2" s="1"/>
  <c r="D46" i="2"/>
  <c r="N46" i="2" s="1"/>
  <c r="D44" i="2"/>
  <c r="N44" i="2" s="1"/>
  <c r="D45" i="2"/>
  <c r="N45" i="2" s="1"/>
  <c r="D43" i="2"/>
  <c r="N43" i="2" s="1"/>
  <c r="D39" i="2"/>
  <c r="N39" i="2" s="1"/>
  <c r="D42" i="2"/>
  <c r="N42" i="2" s="1"/>
  <c r="D41" i="2"/>
  <c r="N41" i="2" s="1"/>
  <c r="D40" i="2"/>
  <c r="N40" i="2" s="1"/>
  <c r="B53" i="2"/>
  <c r="B52" i="2"/>
  <c r="B51" i="2"/>
  <c r="B50" i="2"/>
  <c r="B49" i="2"/>
  <c r="B48" i="2"/>
  <c r="B47" i="2"/>
  <c r="B46" i="2"/>
  <c r="B44" i="2"/>
  <c r="B45" i="2"/>
  <c r="B43" i="2"/>
  <c r="B39" i="2"/>
  <c r="B42" i="2"/>
  <c r="B41" i="2"/>
  <c r="B40" i="2"/>
  <c r="B38" i="2"/>
  <c r="N38" i="2"/>
  <c r="D28" i="2"/>
  <c r="N28" i="2" s="1"/>
  <c r="D27" i="2"/>
  <c r="N27" i="2" s="1"/>
  <c r="D26" i="2"/>
  <c r="N26" i="2" s="1"/>
  <c r="D25" i="2"/>
  <c r="N25" i="2" s="1"/>
  <c r="D24" i="2"/>
  <c r="N24" i="2" s="1"/>
  <c r="D23" i="2"/>
  <c r="N23" i="2" s="1"/>
  <c r="D22" i="2"/>
  <c r="N22" i="2" s="1"/>
  <c r="D21" i="2"/>
  <c r="N21" i="2" s="1"/>
  <c r="D20" i="2"/>
  <c r="N20" i="2" s="1"/>
  <c r="D19" i="2"/>
  <c r="N19" i="2" s="1"/>
  <c r="D18" i="2"/>
  <c r="N18" i="2" s="1"/>
  <c r="D17" i="2"/>
  <c r="N17" i="2" s="1"/>
  <c r="D16" i="2"/>
  <c r="N16" i="2" s="1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4" i="2"/>
  <c r="B13" i="2"/>
  <c r="B15" i="2"/>
  <c r="D14" i="2"/>
  <c r="N14" i="2" s="1"/>
  <c r="D15" i="2"/>
  <c r="N15" i="2" s="1"/>
  <c r="H13" i="2" l="1"/>
  <c r="J13" i="2" s="1"/>
  <c r="H27" i="2"/>
  <c r="J27" i="2" s="1"/>
  <c r="K13" i="2" l="1"/>
  <c r="K27" i="2"/>
  <c r="I13" i="2" l="1"/>
  <c r="L13" i="2" s="1"/>
  <c r="O13" i="2" s="1"/>
  <c r="I27" i="2"/>
  <c r="L27" i="2" s="1"/>
  <c r="O27" i="2" s="1"/>
  <c r="H47" i="2" l="1"/>
  <c r="H48" i="2"/>
  <c r="J48" i="2" s="1"/>
  <c r="K48" i="2" s="1"/>
  <c r="H49" i="2"/>
  <c r="J49" i="2" s="1"/>
  <c r="H50" i="2"/>
  <c r="J50" i="2" s="1"/>
  <c r="K50" i="2" s="1"/>
  <c r="H51" i="2"/>
  <c r="H52" i="2"/>
  <c r="J52" i="2" s="1"/>
  <c r="K52" i="2" s="1"/>
  <c r="H53" i="2"/>
  <c r="J53" i="2" s="1"/>
  <c r="K53" i="2" l="1"/>
  <c r="I53" i="2" s="1"/>
  <c r="L53" i="2" s="1"/>
  <c r="J51" i="2"/>
  <c r="K51" i="2" s="1"/>
  <c r="I51" i="2" s="1"/>
  <c r="L51" i="2" s="1"/>
  <c r="K49" i="2"/>
  <c r="I49" i="2" s="1"/>
  <c r="L49" i="2" s="1"/>
  <c r="J47" i="2"/>
  <c r="K47" i="2" s="1"/>
  <c r="I47" i="2" s="1"/>
  <c r="L47" i="2" s="1"/>
  <c r="I52" i="2"/>
  <c r="L52" i="2" s="1"/>
  <c r="I50" i="2"/>
  <c r="L50" i="2" s="1"/>
  <c r="I48" i="2"/>
  <c r="L48" i="2" s="1"/>
  <c r="H20" i="2"/>
  <c r="H21" i="2"/>
  <c r="J21" i="2" s="1"/>
  <c r="H22" i="2"/>
  <c r="J22" i="2" s="1"/>
  <c r="H23" i="2"/>
  <c r="J23" i="2" s="1"/>
  <c r="H24" i="2"/>
  <c r="E8" i="2"/>
  <c r="E33" i="2" s="1"/>
  <c r="K23" i="2" l="1"/>
  <c r="K21" i="2"/>
  <c r="O47" i="2"/>
  <c r="O49" i="2"/>
  <c r="O51" i="2"/>
  <c r="O53" i="2"/>
  <c r="O48" i="2"/>
  <c r="O50" i="2"/>
  <c r="O52" i="2"/>
  <c r="J24" i="2"/>
  <c r="K22" i="2"/>
  <c r="I22" i="2" s="1"/>
  <c r="L22" i="2" s="1"/>
  <c r="J20" i="2"/>
  <c r="I23" i="2"/>
  <c r="L23" i="2" s="1"/>
  <c r="O23" i="2" s="1"/>
  <c r="O22" i="2" l="1"/>
  <c r="I21" i="2"/>
  <c r="L21" i="2" s="1"/>
  <c r="O21" i="2" s="1"/>
  <c r="Q21" i="2" s="1"/>
  <c r="R21" i="2" s="1"/>
  <c r="Q27" i="2"/>
  <c r="R27" i="2" s="1"/>
  <c r="P27" i="2" s="1"/>
  <c r="S27" i="2" s="1"/>
  <c r="Q13" i="2"/>
  <c r="R13" i="2" s="1"/>
  <c r="P13" i="2" s="1"/>
  <c r="S13" i="2" s="1"/>
  <c r="Q23" i="2"/>
  <c r="R23" i="2" s="1"/>
  <c r="Q52" i="2"/>
  <c r="R52" i="2" s="1"/>
  <c r="Q48" i="2"/>
  <c r="R48" i="2" s="1"/>
  <c r="Q47" i="2"/>
  <c r="R47" i="2" s="1"/>
  <c r="Q50" i="2"/>
  <c r="R50" i="2" s="1"/>
  <c r="Q53" i="2"/>
  <c r="R53" i="2" s="1"/>
  <c r="Q49" i="2"/>
  <c r="Q51" i="2"/>
  <c r="R51" i="2" s="1"/>
  <c r="Q22" i="2"/>
  <c r="R22" i="2" s="1"/>
  <c r="K20" i="2"/>
  <c r="I20" i="2" s="1"/>
  <c r="L20" i="2" s="1"/>
  <c r="K24" i="2"/>
  <c r="I24" i="2" s="1"/>
  <c r="L24" i="2" s="1"/>
  <c r="O20" i="2" l="1"/>
  <c r="Q20" i="2"/>
  <c r="R20" i="2" s="1"/>
  <c r="O24" i="2"/>
  <c r="Q24" i="2" s="1"/>
  <c r="R24" i="2" s="1"/>
  <c r="P52" i="2"/>
  <c r="S52" i="2" s="1"/>
  <c r="P51" i="2"/>
  <c r="S51" i="2" s="1"/>
  <c r="R49" i="2"/>
  <c r="P49" i="2" s="1"/>
  <c r="S49" i="2" s="1"/>
  <c r="P53" i="2"/>
  <c r="S53" i="2" s="1"/>
  <c r="P50" i="2"/>
  <c r="S50" i="2" s="1"/>
  <c r="P47" i="2"/>
  <c r="S47" i="2" s="1"/>
  <c r="P48" i="2"/>
  <c r="S48" i="2" s="1"/>
  <c r="P22" i="2"/>
  <c r="S22" i="2" s="1"/>
  <c r="P23" i="2"/>
  <c r="S23" i="2" s="1"/>
  <c r="P21" i="2"/>
  <c r="S21" i="2" s="1"/>
  <c r="P20" i="2" l="1"/>
  <c r="S20" i="2" s="1"/>
  <c r="P24" i="2"/>
  <c r="S24" i="2" s="1"/>
  <c r="H6" i="7" l="1"/>
  <c r="G6" i="7"/>
  <c r="E6" i="7"/>
  <c r="D6" i="7"/>
  <c r="C6" i="7"/>
  <c r="B6" i="7"/>
  <c r="A6" i="7"/>
  <c r="H46" i="2"/>
  <c r="J46" i="2" s="1"/>
  <c r="H45" i="2"/>
  <c r="J45" i="2" s="1"/>
  <c r="H39" i="2"/>
  <c r="J39" i="2" s="1"/>
  <c r="H43" i="2"/>
  <c r="J43" i="2" s="1"/>
  <c r="K43" i="2" s="1"/>
  <c r="H38" i="2"/>
  <c r="H41" i="2"/>
  <c r="J41" i="2" s="1"/>
  <c r="H44" i="2"/>
  <c r="J44" i="2" s="1"/>
  <c r="H42" i="2"/>
  <c r="J42" i="2" s="1"/>
  <c r="K42" i="2" s="1"/>
  <c r="H40" i="2"/>
  <c r="J40" i="2" s="1"/>
  <c r="K40" i="2" s="1"/>
  <c r="I40" i="2" s="1"/>
  <c r="L40" i="2" s="1"/>
  <c r="H28" i="2"/>
  <c r="J28" i="2" s="1"/>
  <c r="H26" i="2"/>
  <c r="J26" i="2" s="1"/>
  <c r="H25" i="2"/>
  <c r="J25" i="2" s="1"/>
  <c r="H19" i="2"/>
  <c r="J19" i="2" s="1"/>
  <c r="H18" i="2"/>
  <c r="J18" i="2" s="1"/>
  <c r="H17" i="2"/>
  <c r="J17" i="2" s="1"/>
  <c r="H16" i="2"/>
  <c r="J16" i="2" s="1"/>
  <c r="H15" i="2"/>
  <c r="J15" i="2" s="1"/>
  <c r="H14" i="2"/>
  <c r="J14" i="2" s="1"/>
  <c r="K15" i="2" l="1"/>
  <c r="I15" i="2" s="1"/>
  <c r="L15" i="2" s="1"/>
  <c r="O15" i="2"/>
  <c r="K16" i="2"/>
  <c r="I16" i="2" s="1"/>
  <c r="L16" i="2" s="1"/>
  <c r="O16" i="2" s="1"/>
  <c r="K25" i="2"/>
  <c r="I25" i="2" s="1"/>
  <c r="L25" i="2" s="1"/>
  <c r="K19" i="2"/>
  <c r="I19" i="2" s="1"/>
  <c r="L19" i="2" s="1"/>
  <c r="K28" i="2"/>
  <c r="I28" i="2" s="1"/>
  <c r="L28" i="2" s="1"/>
  <c r="K14" i="2"/>
  <c r="I14" i="2" s="1"/>
  <c r="L14" i="2" s="1"/>
  <c r="K18" i="2"/>
  <c r="I18" i="2" s="1"/>
  <c r="L18" i="2" s="1"/>
  <c r="K26" i="2"/>
  <c r="I26" i="2" s="1"/>
  <c r="L26" i="2" s="1"/>
  <c r="I43" i="2"/>
  <c r="L43" i="2" s="1"/>
  <c r="K17" i="2"/>
  <c r="I17" i="2" s="1"/>
  <c r="L17" i="2" s="1"/>
  <c r="K41" i="2"/>
  <c r="K45" i="2"/>
  <c r="I45" i="2" s="1"/>
  <c r="L45" i="2" s="1"/>
  <c r="I42" i="2"/>
  <c r="L42" i="2" s="1"/>
  <c r="J38" i="2"/>
  <c r="K44" i="2"/>
  <c r="I44" i="2" s="1"/>
  <c r="K39" i="2"/>
  <c r="I39" i="2" s="1"/>
  <c r="K46" i="2"/>
  <c r="I46" i="2" s="1"/>
  <c r="Q15" i="2"/>
  <c r="O19" i="2" l="1"/>
  <c r="Q19" i="2" s="1"/>
  <c r="O25" i="2"/>
  <c r="Q25" i="2" s="1"/>
  <c r="R25" i="2" s="1"/>
  <c r="O14" i="2"/>
  <c r="Q14" i="2" s="1"/>
  <c r="R14" i="2" s="1"/>
  <c r="O18" i="2"/>
  <c r="Q18" i="2" s="1"/>
  <c r="R18" i="2" s="1"/>
  <c r="O17" i="2"/>
  <c r="Q17" i="2" s="1"/>
  <c r="R17" i="2" s="1"/>
  <c r="O28" i="2"/>
  <c r="Q28" i="2" s="1"/>
  <c r="R28" i="2" s="1"/>
  <c r="O26" i="2"/>
  <c r="Q26" i="2"/>
  <c r="Q16" i="2"/>
  <c r="I41" i="2"/>
  <c r="L41" i="2" s="1"/>
  <c r="K38" i="2"/>
  <c r="I38" i="2" s="1"/>
  <c r="L38" i="2" s="1"/>
  <c r="L44" i="2"/>
  <c r="O44" i="2" s="1"/>
  <c r="O42" i="2"/>
  <c r="Q42" i="2" s="1"/>
  <c r="R42" i="2" s="1"/>
  <c r="P42" i="2" s="1"/>
  <c r="S42" i="2" s="1"/>
  <c r="O45" i="2"/>
  <c r="O43" i="2"/>
  <c r="Q43" i="2" s="1"/>
  <c r="R43" i="2" s="1"/>
  <c r="P43" i="2" s="1"/>
  <c r="S43" i="2" s="1"/>
  <c r="O40" i="2"/>
  <c r="Q40" i="2" s="1"/>
  <c r="R40" i="2" s="1"/>
  <c r="P40" i="2" s="1"/>
  <c r="S40" i="2" s="1"/>
  <c r="L46" i="2"/>
  <c r="L39" i="2"/>
  <c r="R19" i="2"/>
  <c r="P19" i="2" s="1"/>
  <c r="S19" i="2" s="1"/>
  <c r="R15" i="2"/>
  <c r="P15" i="2" s="1"/>
  <c r="S15" i="2" s="1"/>
  <c r="P14" i="2" l="1"/>
  <c r="S14" i="2" s="1"/>
  <c r="P25" i="2"/>
  <c r="S25" i="2" s="1"/>
  <c r="O38" i="2"/>
  <c r="P28" i="2"/>
  <c r="S28" i="2" s="1"/>
  <c r="R26" i="2"/>
  <c r="P26" i="2" s="1"/>
  <c r="S26" i="2" s="1"/>
  <c r="R16" i="2"/>
  <c r="P16" i="2" s="1"/>
  <c r="S16" i="2" s="1"/>
  <c r="P17" i="2"/>
  <c r="S17" i="2" s="1"/>
  <c r="P18" i="2"/>
  <c r="S18" i="2" s="1"/>
  <c r="Q44" i="2"/>
  <c r="R44" i="2" s="1"/>
  <c r="P44" i="2" s="1"/>
  <c r="S44" i="2" s="1"/>
  <c r="O39" i="2"/>
  <c r="Q39" i="2" s="1"/>
  <c r="O41" i="2"/>
  <c r="Q41" i="2" s="1"/>
  <c r="R41" i="2" s="1"/>
  <c r="P41" i="2" s="1"/>
  <c r="S41" i="2" s="1"/>
  <c r="Q38" i="2"/>
  <c r="O46" i="2"/>
  <c r="Q46" i="2" s="1"/>
  <c r="R46" i="2" s="1"/>
  <c r="P46" i="2" s="1"/>
  <c r="S46" i="2" s="1"/>
  <c r="Q45" i="2"/>
  <c r="R45" i="2" s="1"/>
  <c r="P45" i="2" s="1"/>
  <c r="S45" i="2" s="1"/>
  <c r="R38" i="2" l="1"/>
  <c r="P38" i="2" s="1"/>
  <c r="S38" i="2" s="1"/>
  <c r="R39" i="2"/>
  <c r="P39" i="2" s="1"/>
  <c r="S39" i="2" s="1"/>
</calcChain>
</file>

<file path=xl/sharedStrings.xml><?xml version="1.0" encoding="utf-8"?>
<sst xmlns="http://schemas.openxmlformats.org/spreadsheetml/2006/main" count="730" uniqueCount="298">
  <si>
    <t>ONLY Enter DATA In The SHADED Areas!!!!</t>
  </si>
  <si>
    <r>
      <t xml:space="preserve">2. Select the </t>
    </r>
    <r>
      <rPr>
        <b/>
        <i/>
        <sz val="12"/>
        <color indexed="17"/>
        <rFont val="Arial"/>
        <family val="2"/>
      </rPr>
      <t>Committee Boat Name</t>
    </r>
    <r>
      <rPr>
        <sz val="12"/>
        <color indexed="12"/>
        <rFont val="Arial"/>
        <family val="2"/>
      </rPr>
      <t xml:space="preserve"> (use pulldown) and Enter the </t>
    </r>
    <r>
      <rPr>
        <b/>
        <i/>
        <sz val="12"/>
        <color indexed="17"/>
        <rFont val="Arial"/>
        <family val="2"/>
      </rPr>
      <t>Race Date</t>
    </r>
    <r>
      <rPr>
        <sz val="12"/>
        <color indexed="12"/>
        <rFont val="Arial"/>
        <family val="2"/>
      </rPr>
      <t>.</t>
    </r>
  </si>
  <si>
    <r>
      <t xml:space="preserve">3. Enter the </t>
    </r>
    <r>
      <rPr>
        <b/>
        <i/>
        <sz val="12"/>
        <color indexed="17"/>
        <rFont val="Arial"/>
        <family val="2"/>
      </rPr>
      <t>Course</t>
    </r>
    <r>
      <rPr>
        <i/>
        <sz val="12"/>
        <color indexed="17"/>
        <rFont val="Arial"/>
        <family val="2"/>
      </rPr>
      <t xml:space="preserve"> </t>
    </r>
    <r>
      <rPr>
        <i/>
        <sz val="12"/>
        <color indexed="10"/>
        <rFont val="Arial"/>
        <family val="2"/>
      </rPr>
      <t>(</t>
    </r>
    <r>
      <rPr>
        <b/>
        <i/>
        <sz val="12"/>
        <color indexed="10"/>
        <rFont val="Arial"/>
        <family val="2"/>
      </rPr>
      <t>ENTER THE START MARK</t>
    </r>
    <r>
      <rPr>
        <i/>
        <sz val="12"/>
        <color indexed="10"/>
        <rFont val="Arial"/>
        <family val="2"/>
      </rPr>
      <t>)</t>
    </r>
    <r>
      <rPr>
        <sz val="12"/>
        <color indexed="12"/>
        <rFont val="Arial"/>
        <family val="2"/>
      </rPr>
      <t>.  Use the Pulldown List.  The Course Length is automatically calculated.</t>
    </r>
  </si>
  <si>
    <r>
      <t xml:space="preserve">     If a boat is </t>
    </r>
    <r>
      <rPr>
        <b/>
        <sz val="12"/>
        <color indexed="12"/>
        <rFont val="Arial"/>
        <family val="2"/>
      </rPr>
      <t>DNS</t>
    </r>
    <r>
      <rPr>
        <sz val="12"/>
        <color indexed="12"/>
        <rFont val="Arial"/>
        <family val="2"/>
      </rPr>
      <t xml:space="preserve"> or </t>
    </r>
    <r>
      <rPr>
        <b/>
        <sz val="12"/>
        <color indexed="12"/>
        <rFont val="Arial"/>
        <family val="2"/>
      </rPr>
      <t>DNF</t>
    </r>
    <r>
      <rPr>
        <sz val="12"/>
        <color indexed="12"/>
        <rFont val="Arial"/>
        <family val="2"/>
      </rPr>
      <t xml:space="preserve">, leave the </t>
    </r>
    <r>
      <rPr>
        <b/>
        <sz val="12"/>
        <color indexed="12"/>
        <rFont val="Arial"/>
        <family val="2"/>
      </rPr>
      <t>Finish Time</t>
    </r>
    <r>
      <rPr>
        <sz val="12"/>
        <color indexed="12"/>
        <rFont val="Arial"/>
        <family val="2"/>
      </rPr>
      <t xml:space="preserve"> as 23:00:00.  Enter the </t>
    </r>
    <r>
      <rPr>
        <b/>
        <sz val="12"/>
        <color indexed="12"/>
        <rFont val="Arial"/>
        <family val="2"/>
      </rPr>
      <t>DNS</t>
    </r>
    <r>
      <rPr>
        <sz val="12"/>
        <color indexed="12"/>
        <rFont val="Arial"/>
        <family val="2"/>
      </rPr>
      <t xml:space="preserve"> or </t>
    </r>
    <r>
      <rPr>
        <b/>
        <sz val="12"/>
        <color indexed="12"/>
        <rFont val="Arial"/>
        <family val="2"/>
      </rPr>
      <t>DNF</t>
    </r>
    <r>
      <rPr>
        <sz val="12"/>
        <color indexed="12"/>
        <rFont val="Arial"/>
        <family val="2"/>
      </rPr>
      <t xml:space="preserve"> in the </t>
    </r>
    <r>
      <rPr>
        <b/>
        <sz val="12"/>
        <color indexed="12"/>
        <rFont val="Arial"/>
        <family val="2"/>
      </rPr>
      <t>Remarks</t>
    </r>
    <r>
      <rPr>
        <sz val="12"/>
        <color indexed="12"/>
        <rFont val="Arial"/>
        <family val="2"/>
      </rPr>
      <t xml:space="preserve"> column to the right of </t>
    </r>
    <r>
      <rPr>
        <b/>
        <sz val="12"/>
        <color indexed="12"/>
        <rFont val="Arial"/>
        <family val="2"/>
      </rPr>
      <t>Corrected Time</t>
    </r>
    <r>
      <rPr>
        <sz val="12"/>
        <color indexed="12"/>
        <rFont val="Arial"/>
        <family val="2"/>
      </rPr>
      <t>.</t>
    </r>
  </si>
  <si>
    <t>A</t>
  </si>
  <si>
    <t>B</t>
  </si>
  <si>
    <t>C</t>
  </si>
  <si>
    <t>E</t>
  </si>
  <si>
    <t>G</t>
  </si>
  <si>
    <t>H</t>
  </si>
  <si>
    <t>I</t>
  </si>
  <si>
    <t>J</t>
  </si>
  <si>
    <t>K</t>
  </si>
  <si>
    <t>L</t>
  </si>
  <si>
    <t>M</t>
  </si>
  <si>
    <t>N</t>
  </si>
  <si>
    <t>S</t>
  </si>
  <si>
    <t>T</t>
  </si>
  <si>
    <t>U</t>
  </si>
  <si>
    <t>X</t>
  </si>
  <si>
    <t>Y</t>
  </si>
  <si>
    <t>Z</t>
  </si>
  <si>
    <t>V</t>
  </si>
  <si>
    <t>Uncorrected</t>
  </si>
  <si>
    <t>PHRF</t>
  </si>
  <si>
    <t>Corrected</t>
  </si>
  <si>
    <t>Sail</t>
  </si>
  <si>
    <t>Yacht</t>
  </si>
  <si>
    <t>Finish Time</t>
  </si>
  <si>
    <t>Elapsed Time</t>
  </si>
  <si>
    <t>Allowance</t>
  </si>
  <si>
    <t>Time</t>
  </si>
  <si>
    <t>Remarks</t>
  </si>
  <si>
    <t>Number</t>
  </si>
  <si>
    <t>Name</t>
  </si>
  <si>
    <t>Rating</t>
  </si>
  <si>
    <t>(hr)</t>
  </si>
  <si>
    <t>(min)</t>
  </si>
  <si>
    <t>(sec)</t>
  </si>
  <si>
    <t>(Sec)</t>
  </si>
  <si>
    <t>(Total Sec)</t>
  </si>
  <si>
    <t>(DNS/DNF)</t>
  </si>
  <si>
    <t>American Flyer</t>
  </si>
  <si>
    <t>Cheetah</t>
  </si>
  <si>
    <t>Elan</t>
  </si>
  <si>
    <t>Krugerrand</t>
  </si>
  <si>
    <t>Lakahi</t>
  </si>
  <si>
    <t>Lickety Split</t>
  </si>
  <si>
    <t>Pursuit</t>
  </si>
  <si>
    <t>Shermax</t>
  </si>
  <si>
    <t>Spinnster</t>
  </si>
  <si>
    <t>Splash</t>
  </si>
  <si>
    <t>Stingray</t>
  </si>
  <si>
    <t>Wicked Good</t>
  </si>
  <si>
    <t>Boat</t>
  </si>
  <si>
    <t>Owner</t>
  </si>
  <si>
    <t>email</t>
  </si>
  <si>
    <t>Spin</t>
  </si>
  <si>
    <t>NonSpin</t>
  </si>
  <si>
    <t>Tom Attick</t>
  </si>
  <si>
    <t>tattick@chattick.com</t>
  </si>
  <si>
    <t>Norm Dawley</t>
  </si>
  <si>
    <t>normdawley@norms-site.com</t>
  </si>
  <si>
    <t>Betsy Dodge</t>
  </si>
  <si>
    <t>bdodge33@comcast.net</t>
  </si>
  <si>
    <t>Mark Gyorgy</t>
  </si>
  <si>
    <t>mygorgy@dscorp.com</t>
  </si>
  <si>
    <t>Donna Maneely</t>
  </si>
  <si>
    <t>damaneely@verizon.net</t>
  </si>
  <si>
    <t>David Meiser</t>
  </si>
  <si>
    <t>Thomas Moulds</t>
  </si>
  <si>
    <t>Max Munger</t>
  </si>
  <si>
    <t>maxmunger@verizon.net</t>
  </si>
  <si>
    <t>Elliot Peterson</t>
  </si>
  <si>
    <t>tepeterson@dcscorp.com</t>
  </si>
  <si>
    <t>Gary Shaw</t>
  </si>
  <si>
    <t>garyshaw75@aol.com</t>
  </si>
  <si>
    <t>Sarah Southworth</t>
  </si>
  <si>
    <t>write2ss@cs.com</t>
  </si>
  <si>
    <t>Jim Whited</t>
  </si>
  <si>
    <t>jimw625@comcast.net</t>
  </si>
  <si>
    <t>Rakali</t>
  </si>
  <si>
    <t>Mark Witte</t>
  </si>
  <si>
    <t>mcwitte@md.metrocast.net</t>
  </si>
  <si>
    <t>Jim Young</t>
  </si>
  <si>
    <t>youngjw1203@earthlink.net</t>
  </si>
  <si>
    <t>Jimmy Yurko</t>
  </si>
  <si>
    <t>jimmydyurko@yahoo.com</t>
  </si>
  <si>
    <t>Peter LaRoche</t>
  </si>
  <si>
    <t>no</t>
  </si>
  <si>
    <t>Race Fee</t>
  </si>
  <si>
    <t>yes</t>
  </si>
  <si>
    <t>tmoulds@dtiweb.net</t>
  </si>
  <si>
    <t>SailNo</t>
  </si>
  <si>
    <t>P</t>
  </si>
  <si>
    <t>LOA</t>
  </si>
  <si>
    <t>LWL</t>
  </si>
  <si>
    <t>Disp</t>
  </si>
  <si>
    <t>UpSAD</t>
  </si>
  <si>
    <t>DWSAD</t>
  </si>
  <si>
    <t>DLWL</t>
  </si>
  <si>
    <t>Dan Schneider</t>
  </si>
  <si>
    <t>dc_schneider@msn.com</t>
  </si>
  <si>
    <t>Spinclass</t>
  </si>
  <si>
    <t xml:space="preserve">  Course   =      </t>
  </si>
  <si>
    <t xml:space="preserve">  Distance  =   </t>
  </si>
  <si>
    <t xml:space="preserve">NonSpin Class - Start =    </t>
  </si>
  <si>
    <t>Leave course blank if the same as prior section start</t>
  </si>
  <si>
    <t xml:space="preserve">  Committee Boat Name --&gt;  </t>
  </si>
  <si>
    <t xml:space="preserve">   Race Name :  ---&gt;</t>
  </si>
  <si>
    <t xml:space="preserve"> Date  --&gt;</t>
  </si>
  <si>
    <t xml:space="preserve"> Conditions --&gt; (optional)</t>
  </si>
  <si>
    <t xml:space="preserve">If the course does not change for later starts, just leave the course selections blank for those starts.  </t>
  </si>
  <si>
    <t xml:space="preserve">If later starts have a different course, enter the new course for each start that is different.  </t>
  </si>
  <si>
    <t xml:space="preserve">  Notes/changes:</t>
  </si>
  <si>
    <t>BoatName</t>
  </si>
  <si>
    <t>Finish</t>
  </si>
  <si>
    <t>Division</t>
  </si>
  <si>
    <t>Page has been customized for Wednesday night MARKS</t>
  </si>
  <si>
    <t>Active</t>
  </si>
  <si>
    <t>All</t>
  </si>
  <si>
    <t>Bay</t>
  </si>
  <si>
    <t>&lt;--  Default start location is 'X'.</t>
  </si>
  <si>
    <t>Checked In</t>
  </si>
  <si>
    <t xml:space="preserve">Start Class </t>
  </si>
  <si>
    <t>Finish time</t>
  </si>
  <si>
    <t>Notes</t>
  </si>
  <si>
    <t xml:space="preserve">Date : </t>
  </si>
  <si>
    <t xml:space="preserve">RC: </t>
  </si>
  <si>
    <t>____________________</t>
  </si>
  <si>
    <t xml:space="preserve">Course: </t>
  </si>
  <si>
    <t>_______________________________________</t>
  </si>
  <si>
    <t>_____________________</t>
  </si>
  <si>
    <t>Boats without PHRF ratings will be scored with a 0 rating.  Scores will be updated when the PHRF certificate is submitted.</t>
  </si>
  <si>
    <t>The Doghouse</t>
  </si>
  <si>
    <t>Dan Shannon</t>
  </si>
  <si>
    <t>shannon63199@verizon.net</t>
  </si>
  <si>
    <t>Middle Distance Series Course Table</t>
  </si>
  <si>
    <t>NS</t>
  </si>
  <si>
    <t>Sharps Island Race</t>
  </si>
  <si>
    <t>Little Choptank Race</t>
  </si>
  <si>
    <t>Smith Point Race</t>
  </si>
  <si>
    <t>Hooper Island Point-No-Point Race</t>
  </si>
  <si>
    <t>Wild Thing</t>
  </si>
  <si>
    <t>Badger</t>
  </si>
  <si>
    <t>Carl Feusaherns</t>
  </si>
  <si>
    <t>feus@comcast.net</t>
  </si>
  <si>
    <t>SMSA Scoring Worksheet</t>
  </si>
  <si>
    <t>Race Name _________________________________</t>
  </si>
  <si>
    <t>Synergy</t>
  </si>
  <si>
    <t>The Start location is assumed to be "X".  If the start location is moved then the distance must be manually calculated.</t>
  </si>
  <si>
    <r>
      <t xml:space="preserve">    completed.  If a Yacht Name is </t>
    </r>
    <r>
      <rPr>
        <b/>
        <sz val="12"/>
        <color indexed="12"/>
        <rFont val="Arial"/>
        <family val="2"/>
      </rPr>
      <t>NOT</t>
    </r>
    <r>
      <rPr>
        <sz val="12"/>
        <color indexed="12"/>
        <rFont val="Arial"/>
        <family val="2"/>
      </rPr>
      <t xml:space="preserve"> in the pull down list, inquire about their race application and race fees. </t>
    </r>
  </si>
  <si>
    <t xml:space="preserve"> </t>
  </si>
  <si>
    <t>Bad Cat</t>
  </si>
  <si>
    <t>063</t>
  </si>
  <si>
    <t>Marc Briere</t>
  </si>
  <si>
    <t>race@smsa.com</t>
  </si>
  <si>
    <t>Shamal</t>
  </si>
  <si>
    <t>Natural Disaster</t>
  </si>
  <si>
    <t>Peter D'Arista</t>
  </si>
  <si>
    <t>Blue Goose</t>
  </si>
  <si>
    <t>USA47</t>
  </si>
  <si>
    <t>J Ray</t>
  </si>
  <si>
    <t>Short Bus</t>
  </si>
  <si>
    <t>Stormy Petrel</t>
  </si>
  <si>
    <t>Larry Ray</t>
  </si>
  <si>
    <t>Flyer</t>
  </si>
  <si>
    <t>Jeff Carlsen</t>
  </si>
  <si>
    <t>Michael Major</t>
  </si>
  <si>
    <t>mjamesmajor@gmail.com</t>
  </si>
  <si>
    <t>jimmydyurko@gmail.com</t>
  </si>
  <si>
    <t>mlray@gmail.com</t>
  </si>
  <si>
    <t>peterd@toyotamd.com</t>
  </si>
  <si>
    <t>Hawk Caldwell</t>
  </si>
  <si>
    <t>hawkcaldwell@gmail.com</t>
  </si>
  <si>
    <t>Pony Express</t>
  </si>
  <si>
    <t>Arctic Tern</t>
  </si>
  <si>
    <t>PAX</t>
  </si>
  <si>
    <t xml:space="preserve">PHRF Type =  </t>
  </si>
  <si>
    <t xml:space="preserve">4. Select PHRF Course type:  W/L Or CR (Mostly Windward Leward -W/L or Circular Random (CR) for a mix that includes </t>
  </si>
  <si>
    <r>
      <t xml:space="preserve">5. Enter each </t>
    </r>
    <r>
      <rPr>
        <b/>
        <i/>
        <sz val="12"/>
        <color indexed="17"/>
        <rFont val="Arial"/>
        <family val="2"/>
      </rPr>
      <t>Yacht Name for the appropriate start</t>
    </r>
    <r>
      <rPr>
        <sz val="12"/>
        <color indexed="12"/>
        <rFont val="Arial"/>
        <family val="2"/>
      </rPr>
      <t xml:space="preserve">.  Use the pulldown list.  The Sail Number and PHRF Rating is automatically   </t>
    </r>
  </si>
  <si>
    <r>
      <t xml:space="preserve">6. If the Start Time is different than the default, enter the New Start Time in </t>
    </r>
    <r>
      <rPr>
        <b/>
        <sz val="12"/>
        <color indexed="12"/>
        <rFont val="Arial"/>
        <family val="2"/>
      </rPr>
      <t>24-hour military format:</t>
    </r>
    <r>
      <rPr>
        <sz val="12"/>
        <color indexed="12"/>
        <rFont val="Arial"/>
        <family val="2"/>
      </rPr>
      <t xml:space="preserve"> (hr) (min) (sec).</t>
    </r>
  </si>
  <si>
    <t>7. Save the File.</t>
  </si>
  <si>
    <r>
      <t xml:space="preserve">8. Enter the </t>
    </r>
    <r>
      <rPr>
        <b/>
        <sz val="12"/>
        <color indexed="17"/>
        <rFont val="Arial"/>
        <family val="2"/>
      </rPr>
      <t>Finish Time</t>
    </r>
    <r>
      <rPr>
        <sz val="12"/>
        <color indexed="12"/>
        <rFont val="Arial"/>
        <family val="2"/>
      </rPr>
      <t xml:space="preserve"> for each boat in </t>
    </r>
    <r>
      <rPr>
        <b/>
        <sz val="12"/>
        <color indexed="12"/>
        <rFont val="Arial"/>
        <family val="2"/>
      </rPr>
      <t>24-hour military format:</t>
    </r>
    <r>
      <rPr>
        <sz val="12"/>
        <color indexed="12"/>
        <rFont val="Arial"/>
        <family val="2"/>
      </rPr>
      <t xml:space="preserve"> (hr) (min) (sec). </t>
    </r>
  </si>
  <si>
    <t>9. Save the File.</t>
  </si>
  <si>
    <r>
      <t xml:space="preserve">10. Select the </t>
    </r>
    <r>
      <rPr>
        <b/>
        <sz val="12"/>
        <color indexed="23"/>
        <rFont val="Arial"/>
        <family val="2"/>
      </rPr>
      <t>Sort Fleet</t>
    </r>
    <r>
      <rPr>
        <sz val="12"/>
        <color indexed="12"/>
        <rFont val="Arial"/>
        <family val="2"/>
      </rPr>
      <t xml:space="preserve"> Button for each Class, located to the right of each Class's </t>
    </r>
    <r>
      <rPr>
        <b/>
        <sz val="12"/>
        <color indexed="12"/>
        <rFont val="Arial"/>
        <family val="2"/>
      </rPr>
      <t>Remarks</t>
    </r>
    <r>
      <rPr>
        <sz val="12"/>
        <color indexed="12"/>
        <rFont val="Arial"/>
        <family val="2"/>
      </rPr>
      <t xml:space="preserve"> column.</t>
    </r>
  </si>
  <si>
    <t>11. Save the File.</t>
  </si>
  <si>
    <t>12. Email the File to the Scorer at score@smsa.com</t>
  </si>
  <si>
    <t>windward, reaching, and leward).  Competitiors must be informed of selection prior to Warning!</t>
  </si>
  <si>
    <t>WL</t>
  </si>
  <si>
    <t>CR</t>
  </si>
  <si>
    <t>Mostly Windward Leward Course type</t>
  </si>
  <si>
    <t>Spin - WL</t>
  </si>
  <si>
    <t>Spin - CR</t>
  </si>
  <si>
    <t>NonSpin-CR</t>
  </si>
  <si>
    <t>NonSpin-WL</t>
  </si>
  <si>
    <t>NSWL</t>
  </si>
  <si>
    <t>NSCR</t>
  </si>
  <si>
    <t>All points of sail, or equal/greater ratio of Reaching to W/L</t>
  </si>
  <si>
    <t>PHRF Race Type:</t>
  </si>
  <si>
    <t>Triton's Fury</t>
  </si>
  <si>
    <t>T. J. O'Farrell</t>
  </si>
  <si>
    <t>triton499@gmail.com</t>
  </si>
  <si>
    <t>Blue Boat Home</t>
  </si>
  <si>
    <t>NonSpin Class: Mostly Windward Leward Course type</t>
  </si>
  <si>
    <t>NonSpin Class: All points of sail, or equal/greater ratio of Reaching to W/L</t>
  </si>
  <si>
    <t>Lowell Martin</t>
  </si>
  <si>
    <t xml:space="preserve">Spin  Fleet   - Start =    </t>
  </si>
  <si>
    <t>&lt;--  Override Distance for W/L or Distance Race</t>
  </si>
  <si>
    <t>Instructions:  Weekend Racing Worksheet</t>
  </si>
  <si>
    <t>Juggernaut</t>
  </si>
  <si>
    <t>David Ahearn</t>
  </si>
  <si>
    <t>Hellcat</t>
  </si>
  <si>
    <t>Jim Keen</t>
  </si>
  <si>
    <t>One Trick Pony</t>
  </si>
  <si>
    <t>Whirlaway</t>
  </si>
  <si>
    <t>Frank Walter</t>
  </si>
  <si>
    <t>PHRF Cert</t>
  </si>
  <si>
    <r>
      <t>1. Select File - Save As, and Save with the "File name" as "event</t>
    </r>
    <r>
      <rPr>
        <b/>
        <sz val="12"/>
        <color indexed="12"/>
        <rFont val="Arial"/>
        <family val="2"/>
      </rPr>
      <t>&lt;Date&gt;</t>
    </r>
    <r>
      <rPr>
        <sz val="12"/>
        <color indexed="12"/>
        <rFont val="Arial"/>
        <family val="2"/>
      </rPr>
      <t xml:space="preserve">", eg </t>
    </r>
    <r>
      <rPr>
        <b/>
        <sz val="12"/>
        <color indexed="23"/>
        <rFont val="Arial"/>
        <family val="2"/>
      </rPr>
      <t>"SpringInvite19Apr20"</t>
    </r>
    <r>
      <rPr>
        <b/>
        <sz val="12"/>
        <color indexed="14"/>
        <rFont val="Arial"/>
        <family val="2"/>
      </rPr>
      <t>.</t>
    </r>
  </si>
  <si>
    <t xml:space="preserve">V 2020.WeekEnd.01     - PHRF Boats as of  11/11/19  - 2020 pending  </t>
  </si>
  <si>
    <t xml:space="preserve"> 01 - Marks updated to 2020 SIs</t>
  </si>
  <si>
    <t>USA335</t>
  </si>
  <si>
    <t>USA333</t>
  </si>
  <si>
    <t>Supra</t>
  </si>
  <si>
    <t>Barba Roja</t>
  </si>
  <si>
    <t>Steven Birchfield</t>
  </si>
  <si>
    <t>Barefoot</t>
  </si>
  <si>
    <t>36-2 WK</t>
  </si>
  <si>
    <t>Brent Griffith</t>
  </si>
  <si>
    <t>N/A</t>
  </si>
  <si>
    <t>C2 (squared)</t>
  </si>
  <si>
    <t>Chris  Staley</t>
  </si>
  <si>
    <t>CROCODILE</t>
  </si>
  <si>
    <t xml:space="preserve">USA 61150 </t>
  </si>
  <si>
    <t>Scott Ward</t>
  </si>
  <si>
    <t>Gemini</t>
  </si>
  <si>
    <t>Joe Frost</t>
  </si>
  <si>
    <t>Making Waves</t>
  </si>
  <si>
    <t>Frederick Burger</t>
  </si>
  <si>
    <t>US-188</t>
  </si>
  <si>
    <t>SNUZULUZ</t>
  </si>
  <si>
    <t>Caldwell / McKinney</t>
  </si>
  <si>
    <t>Spice</t>
  </si>
  <si>
    <t>H G</t>
  </si>
  <si>
    <t>Tennacity</t>
  </si>
  <si>
    <t>Bill Ward</t>
  </si>
  <si>
    <t xml:space="preserve">TENNOUNCE </t>
  </si>
  <si>
    <t>John McKinney</t>
  </si>
  <si>
    <t>USA 4201</t>
  </si>
  <si>
    <t>Terry Reese</t>
  </si>
  <si>
    <t>Wild Horses</t>
  </si>
  <si>
    <t>USA 222</t>
  </si>
  <si>
    <t>McKinney, Caldwell</t>
  </si>
  <si>
    <t>Old Boat Data:</t>
  </si>
  <si>
    <t>Antagonist</t>
  </si>
  <si>
    <t>Eddie Sierra/Scott Roland</t>
  </si>
  <si>
    <t>ed.sierra347@gmail.com</t>
  </si>
  <si>
    <t>Audrey</t>
  </si>
  <si>
    <t>Trevor Harney</t>
  </si>
  <si>
    <t>Trevor.Harney@atkinsglobal.com</t>
  </si>
  <si>
    <t>Deju Vue</t>
  </si>
  <si>
    <t>Douglas Aulson</t>
  </si>
  <si>
    <t>Easy Button</t>
  </si>
  <si>
    <t>meiser@comcast.net</t>
  </si>
  <si>
    <t>Gift Horse</t>
  </si>
  <si>
    <t>USAxxx</t>
  </si>
  <si>
    <t>Rhumb Punch</t>
  </si>
  <si>
    <t>John Edwards</t>
  </si>
  <si>
    <t>rhumbpunch@msn.com</t>
  </si>
  <si>
    <t>USA xxx</t>
  </si>
  <si>
    <t>Supra Turbo</t>
  </si>
  <si>
    <t>Yes</t>
  </si>
  <si>
    <t>Valiant</t>
  </si>
  <si>
    <t>John Durniak</t>
  </si>
  <si>
    <t>johndurniak@yahoo.com</t>
  </si>
  <si>
    <t>USA 173</t>
  </si>
  <si>
    <t>Status Quo</t>
  </si>
  <si>
    <t>no email</t>
  </si>
  <si>
    <t>Tenounce</t>
  </si>
  <si>
    <t>John Mckinney</t>
  </si>
  <si>
    <t>The Riddler</t>
  </si>
  <si>
    <t>Clarke McKinney</t>
  </si>
  <si>
    <t>cmckinney@quantumsails.com</t>
  </si>
  <si>
    <t>Toby</t>
  </si>
  <si>
    <t>Chris Eggert</t>
  </si>
  <si>
    <t>christopher.eggert@navy.mil</t>
  </si>
  <si>
    <t>L. Allen, Navy PAX SC</t>
  </si>
  <si>
    <t>robert@luckritz.com</t>
  </si>
  <si>
    <t>yes *</t>
  </si>
  <si>
    <t>Whiskers</t>
  </si>
  <si>
    <t>Family Truckster</t>
  </si>
  <si>
    <t>USA788</t>
  </si>
  <si>
    <t>Clarke Mckinney</t>
  </si>
  <si>
    <t>Valid List 2022</t>
  </si>
  <si>
    <t>Dauntless</t>
  </si>
  <si>
    <t>PHRF A</t>
  </si>
  <si>
    <t>PHRF B</t>
  </si>
  <si>
    <t>PHRF 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</si>
</sst>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00"/>
    <numFmt numFmtId="166" formatCode="0.000"/>
    <numFmt numFmtId="167" formatCode="h:mm:ss;@"/>
  </numFmts>
  <fonts count="42" x14ac:knownFonts="1">
    <font>
      <sz val="11"/>
      <color theme="1"/>
      <name val="Calibri"/>
      <family val="2"/>
      <scheme val="minor"/>
    </font>
    <font>
      <b/>
      <sz val="14"/>
      <color indexed="10"/>
      <name val="Arial"/>
      <family val="2"/>
    </font>
    <font>
      <sz val="12"/>
      <color indexed="12"/>
      <name val="Arial"/>
      <family val="2"/>
    </font>
    <font>
      <b/>
      <sz val="12"/>
      <color indexed="12"/>
      <name val="Arial"/>
      <family val="2"/>
    </font>
    <font>
      <b/>
      <sz val="12"/>
      <color indexed="23"/>
      <name val="Arial"/>
      <family val="2"/>
    </font>
    <font>
      <b/>
      <sz val="12"/>
      <color indexed="14"/>
      <name val="Arial"/>
      <family val="2"/>
    </font>
    <font>
      <b/>
      <i/>
      <sz val="12"/>
      <color indexed="17"/>
      <name val="Arial"/>
      <family val="2"/>
    </font>
    <font>
      <i/>
      <sz val="12"/>
      <color indexed="17"/>
      <name val="Arial"/>
      <family val="2"/>
    </font>
    <font>
      <i/>
      <sz val="12"/>
      <color indexed="10"/>
      <name val="Arial"/>
      <family val="2"/>
    </font>
    <font>
      <b/>
      <i/>
      <sz val="12"/>
      <color indexed="10"/>
      <name val="Arial"/>
      <family val="2"/>
    </font>
    <font>
      <b/>
      <i/>
      <sz val="12"/>
      <color indexed="12"/>
      <name val="Arial"/>
      <family val="2"/>
    </font>
    <font>
      <b/>
      <sz val="12"/>
      <color indexed="17"/>
      <name val="Arial"/>
      <family val="2"/>
    </font>
    <font>
      <b/>
      <i/>
      <sz val="9"/>
      <color indexed="17"/>
      <name val="Arial"/>
      <family val="2"/>
    </font>
    <font>
      <sz val="9"/>
      <color indexed="12"/>
      <name val="Arial"/>
      <family val="2"/>
    </font>
    <font>
      <sz val="10"/>
      <color indexed="12"/>
      <name val="Arial"/>
      <family val="2"/>
    </font>
    <font>
      <sz val="11"/>
      <name val="Arial"/>
      <family val="2"/>
    </font>
    <font>
      <b/>
      <sz val="9"/>
      <color indexed="12"/>
      <name val="Arial"/>
      <family val="2"/>
    </font>
    <font>
      <b/>
      <sz val="9"/>
      <color indexed="17"/>
      <name val="Arial"/>
      <family val="2"/>
    </font>
    <font>
      <sz val="8"/>
      <color indexed="12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b/>
      <sz val="10"/>
      <color indexed="12"/>
      <name val="Arial"/>
      <family val="2"/>
    </font>
    <font>
      <b/>
      <sz val="10"/>
      <color indexed="10"/>
      <name val="Arial"/>
      <family val="2"/>
    </font>
    <font>
      <u/>
      <sz val="10"/>
      <color theme="10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14"/>
      <color theme="3"/>
      <name val="Arial Black"/>
      <family val="2"/>
    </font>
    <font>
      <sz val="14"/>
      <color theme="1"/>
      <name val="Cambria"/>
      <family val="1"/>
    </font>
    <font>
      <sz val="12"/>
      <color theme="3"/>
      <name val="Arial"/>
      <family val="2"/>
    </font>
    <font>
      <sz val="12"/>
      <color theme="3"/>
      <name val="Calibri"/>
      <family val="2"/>
      <scheme val="minor"/>
    </font>
    <font>
      <b/>
      <sz val="12"/>
      <color theme="3"/>
      <name val="Arial"/>
      <family val="2"/>
    </font>
    <font>
      <b/>
      <sz val="12"/>
      <color theme="3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6"/>
      <color rgb="FF0070C0"/>
      <name val="Arial"/>
      <family val="2"/>
    </font>
    <font>
      <u/>
      <sz val="16"/>
      <color rgb="FF0070C0"/>
      <name val="Calibri"/>
      <family val="2"/>
      <scheme val="minor"/>
    </font>
    <font>
      <b/>
      <u/>
      <sz val="14"/>
      <color rgb="FF0070C0"/>
      <name val="Arial"/>
      <family val="2"/>
    </font>
    <font>
      <u/>
      <sz val="11"/>
      <color rgb="FF0070C0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rgb="FF000000"/>
      <name val="Arial"/>
      <family val="2"/>
    </font>
    <font>
      <b/>
      <u/>
      <sz val="16"/>
      <color indexed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10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auto="1"/>
      </bottom>
      <diagonal/>
    </border>
    <border>
      <left style="thick">
        <color rgb="FFFFFF00"/>
      </left>
      <right style="thick">
        <color rgb="FFFFFF00"/>
      </right>
      <top style="thick">
        <color rgb="FFFFFF00"/>
      </top>
      <bottom style="thick">
        <color rgb="FFFFFF00"/>
      </bottom>
      <diagonal/>
    </border>
    <border>
      <left style="thick">
        <color rgb="FFFFFF00"/>
      </left>
      <right style="thick">
        <color rgb="FFFFFF00"/>
      </right>
      <top/>
      <bottom style="thick">
        <color rgb="FFFFFF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</borders>
  <cellStyleXfs count="2">
    <xf numFmtId="0" fontId="0" fillId="0" borderId="0"/>
    <xf numFmtId="0" fontId="23" fillId="0" borderId="0" applyNumberFormat="0" applyFill="0" applyBorder="0" applyAlignment="0" applyProtection="0">
      <alignment vertical="top"/>
      <protection locked="0"/>
    </xf>
  </cellStyleXfs>
  <cellXfs count="163">
    <xf numFmtId="0" fontId="0" fillId="0" borderId="0" xfId="0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1" fontId="13" fillId="0" borderId="0" xfId="0" applyNumberFormat="1" applyFont="1" applyFill="1" applyBorder="1" applyAlignment="1">
      <alignment horizontal="center"/>
    </xf>
    <xf numFmtId="0" fontId="14" fillId="0" borderId="0" xfId="0" applyFont="1" applyFill="1" applyBorder="1" applyAlignment="1">
      <alignment horizontal="left"/>
    </xf>
    <xf numFmtId="0" fontId="15" fillId="0" borderId="0" xfId="0" applyFont="1"/>
    <xf numFmtId="0" fontId="0" fillId="0" borderId="0" xfId="0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0" fontId="13" fillId="0" borderId="1" xfId="0" applyFont="1" applyBorder="1" applyAlignment="1"/>
    <xf numFmtId="0" fontId="13" fillId="0" borderId="1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6" fillId="0" borderId="2" xfId="0" applyFont="1" applyBorder="1" applyAlignment="1">
      <alignment horizontal="left"/>
    </xf>
    <xf numFmtId="0" fontId="17" fillId="0" borderId="2" xfId="0" applyFont="1" applyBorder="1" applyAlignment="1">
      <alignment horizontal="left"/>
    </xf>
    <xf numFmtId="0" fontId="16" fillId="0" borderId="2" xfId="0" applyFont="1" applyBorder="1" applyAlignment="1">
      <alignment horizontal="center"/>
    </xf>
    <xf numFmtId="0" fontId="17" fillId="0" borderId="3" xfId="0" applyFont="1" applyBorder="1" applyAlignment="1">
      <alignment horizontal="center"/>
    </xf>
    <xf numFmtId="0" fontId="16" fillId="0" borderId="3" xfId="0" applyFont="1" applyBorder="1" applyAlignment="1">
      <alignment horizontal="center"/>
    </xf>
    <xf numFmtId="0" fontId="16" fillId="0" borderId="4" xfId="0" applyFont="1" applyBorder="1" applyAlignment="1">
      <alignment horizontal="left"/>
    </xf>
    <xf numFmtId="0" fontId="16" fillId="0" borderId="4" xfId="0" applyFont="1" applyBorder="1" applyAlignment="1">
      <alignment horizontal="center"/>
    </xf>
    <xf numFmtId="0" fontId="18" fillId="0" borderId="4" xfId="0" applyFont="1" applyBorder="1" applyAlignment="1">
      <alignment horizontal="center"/>
    </xf>
    <xf numFmtId="0" fontId="24" fillId="0" borderId="0" xfId="0" applyFont="1"/>
    <xf numFmtId="0" fontId="24" fillId="0" borderId="0" xfId="0" quotePrefix="1" applyFont="1"/>
    <xf numFmtId="0" fontId="25" fillId="0" borderId="0" xfId="0" applyFont="1"/>
    <xf numFmtId="0" fontId="19" fillId="0" borderId="0" xfId="0" applyFont="1"/>
    <xf numFmtId="0" fontId="20" fillId="0" borderId="0" xfId="0" applyFont="1"/>
    <xf numFmtId="0" fontId="23" fillId="0" borderId="0" xfId="1" applyAlignment="1" applyProtection="1"/>
    <xf numFmtId="0" fontId="19" fillId="0" borderId="0" xfId="0" applyFont="1" applyAlignment="1">
      <alignment horizontal="center"/>
    </xf>
    <xf numFmtId="0" fontId="14" fillId="0" borderId="5" xfId="0" applyFont="1" applyFill="1" applyBorder="1" applyAlignment="1" applyProtection="1">
      <alignment horizontal="left"/>
    </xf>
    <xf numFmtId="0" fontId="14" fillId="0" borderId="5" xfId="0" applyFont="1" applyFill="1" applyBorder="1" applyAlignment="1" applyProtection="1">
      <alignment horizontal="center"/>
    </xf>
    <xf numFmtId="0" fontId="18" fillId="0" borderId="3" xfId="0" applyFont="1" applyBorder="1" applyAlignment="1" applyProtection="1">
      <alignment horizontal="center"/>
      <protection locked="0"/>
    </xf>
    <xf numFmtId="164" fontId="18" fillId="0" borderId="3" xfId="0" applyNumberFormat="1" applyFont="1" applyBorder="1" applyAlignment="1">
      <alignment horizontal="center"/>
    </xf>
    <xf numFmtId="0" fontId="17" fillId="0" borderId="6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25" fillId="0" borderId="0" xfId="0" quotePrefix="1" applyFont="1"/>
    <xf numFmtId="0" fontId="26" fillId="0" borderId="0" xfId="0" quotePrefix="1" applyFont="1"/>
    <xf numFmtId="0" fontId="24" fillId="0" borderId="0" xfId="0" applyFont="1" applyAlignment="1">
      <alignment vertical="center"/>
    </xf>
    <xf numFmtId="0" fontId="14" fillId="0" borderId="3" xfId="0" applyFont="1" applyBorder="1" applyAlignment="1" applyProtection="1">
      <alignment horizontal="center"/>
      <protection locked="0"/>
    </xf>
    <xf numFmtId="164" fontId="14" fillId="0" borderId="3" xfId="0" applyNumberFormat="1" applyFont="1" applyBorder="1" applyAlignment="1">
      <alignment horizontal="center"/>
    </xf>
    <xf numFmtId="0" fontId="14" fillId="0" borderId="3" xfId="0" applyNumberFormat="1" applyFont="1" applyBorder="1" applyAlignment="1">
      <alignment horizontal="center"/>
    </xf>
    <xf numFmtId="165" fontId="14" fillId="0" borderId="3" xfId="0" applyNumberFormat="1" applyFont="1" applyBorder="1" applyAlignment="1">
      <alignment horizontal="center"/>
    </xf>
    <xf numFmtId="165" fontId="14" fillId="0" borderId="0" xfId="0" applyNumberFormat="1" applyFont="1" applyBorder="1" applyAlignment="1">
      <alignment horizontal="center"/>
    </xf>
    <xf numFmtId="165" fontId="18" fillId="0" borderId="0" xfId="0" applyNumberFormat="1" applyFont="1" applyBorder="1" applyAlignment="1">
      <alignment horizontal="center"/>
    </xf>
    <xf numFmtId="0" fontId="24" fillId="0" borderId="0" xfId="0" applyFont="1" applyBorder="1"/>
    <xf numFmtId="0" fontId="18" fillId="0" borderId="2" xfId="0" applyFont="1" applyBorder="1" applyAlignment="1">
      <alignment horizontal="center"/>
    </xf>
    <xf numFmtId="165" fontId="14" fillId="0" borderId="5" xfId="0" applyNumberFormat="1" applyFont="1" applyBorder="1" applyAlignment="1">
      <alignment horizontal="center"/>
    </xf>
    <xf numFmtId="165" fontId="14" fillId="4" borderId="3" xfId="0" applyNumberFormat="1" applyFont="1" applyFill="1" applyBorder="1" applyAlignment="1" applyProtection="1">
      <alignment horizontal="center"/>
      <protection locked="0"/>
    </xf>
    <xf numFmtId="0" fontId="24" fillId="4" borderId="0" xfId="0" applyFont="1" applyFill="1"/>
    <xf numFmtId="0" fontId="24" fillId="4" borderId="5" xfId="0" applyFont="1" applyFill="1" applyBorder="1" applyAlignment="1">
      <alignment horizontal="center" vertical="center"/>
    </xf>
    <xf numFmtId="165" fontId="2" fillId="4" borderId="1" xfId="0" applyNumberFormat="1" applyFont="1" applyFill="1" applyBorder="1" applyAlignment="1" applyProtection="1">
      <alignment horizontal="center"/>
      <protection locked="0"/>
    </xf>
    <xf numFmtId="165" fontId="14" fillId="0" borderId="5" xfId="0" applyNumberFormat="1" applyFont="1" applyFill="1" applyBorder="1" applyAlignment="1" applyProtection="1">
      <alignment horizontal="center"/>
    </xf>
    <xf numFmtId="0" fontId="22" fillId="2" borderId="3" xfId="0" applyFont="1" applyFill="1" applyBorder="1" applyAlignment="1">
      <alignment horizontal="center"/>
    </xf>
    <xf numFmtId="164" fontId="14" fillId="0" borderId="6" xfId="0" applyNumberFormat="1" applyFont="1" applyBorder="1" applyAlignment="1">
      <alignment horizontal="center"/>
    </xf>
    <xf numFmtId="0" fontId="27" fillId="4" borderId="5" xfId="0" applyFont="1" applyFill="1" applyBorder="1" applyAlignment="1">
      <alignment horizontal="left" indent="1"/>
    </xf>
    <xf numFmtId="0" fontId="28" fillId="4" borderId="0" xfId="0" quotePrefix="1" applyFont="1" applyFill="1"/>
    <xf numFmtId="0" fontId="29" fillId="0" borderId="0" xfId="0" applyFont="1"/>
    <xf numFmtId="0" fontId="0" fillId="0" borderId="0" xfId="0" applyAlignment="1">
      <alignment horizontal="right" vertical="center"/>
    </xf>
    <xf numFmtId="164" fontId="0" fillId="0" borderId="0" xfId="0" applyNumberFormat="1" applyAlignment="1">
      <alignment horizontal="right" vertical="center"/>
    </xf>
    <xf numFmtId="1" fontId="0" fillId="0" borderId="0" xfId="0" applyNumberFormat="1" applyAlignment="1">
      <alignment horizontal="right" vertical="center"/>
    </xf>
    <xf numFmtId="167" fontId="0" fillId="0" borderId="0" xfId="0" applyNumberFormat="1"/>
    <xf numFmtId="0" fontId="14" fillId="0" borderId="0" xfId="0" quotePrefix="1" applyFont="1" applyFill="1" applyBorder="1" applyAlignment="1">
      <alignment horizontal="left"/>
    </xf>
    <xf numFmtId="2" fontId="13" fillId="5" borderId="5" xfId="0" applyNumberFormat="1" applyFont="1" applyFill="1" applyBorder="1" applyAlignment="1">
      <alignment horizontal="center"/>
    </xf>
    <xf numFmtId="49" fontId="13" fillId="5" borderId="5" xfId="0" applyNumberFormat="1" applyFont="1" applyFill="1" applyBorder="1" applyAlignment="1">
      <alignment horizontal="center"/>
    </xf>
    <xf numFmtId="0" fontId="0" fillId="6" borderId="5" xfId="0" applyFill="1" applyBorder="1"/>
    <xf numFmtId="1" fontId="13" fillId="6" borderId="5" xfId="0" applyNumberFormat="1" applyFont="1" applyFill="1" applyBorder="1" applyAlignment="1">
      <alignment horizontal="center"/>
    </xf>
    <xf numFmtId="0" fontId="14" fillId="6" borderId="5" xfId="0" applyFont="1" applyFill="1" applyBorder="1" applyAlignment="1">
      <alignment horizontal="left"/>
    </xf>
    <xf numFmtId="0" fontId="0" fillId="0" borderId="0" xfId="0" quotePrefix="1"/>
    <xf numFmtId="0" fontId="24" fillId="0" borderId="0" xfId="0" quotePrefix="1" applyFont="1" applyAlignment="1">
      <alignment vertic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20" fillId="0" borderId="5" xfId="0" applyFont="1" applyBorder="1"/>
    <xf numFmtId="0" fontId="0" fillId="0" borderId="5" xfId="0" applyBorder="1" applyAlignment="1">
      <alignment horizontal="center"/>
    </xf>
    <xf numFmtId="0" fontId="0" fillId="0" borderId="5" xfId="0" applyBorder="1"/>
    <xf numFmtId="0" fontId="20" fillId="0" borderId="0" xfId="0" applyFont="1" applyFill="1" applyBorder="1" applyAlignment="1">
      <alignment horizontal="center" vertical="center"/>
    </xf>
    <xf numFmtId="164" fontId="0" fillId="0" borderId="0" xfId="0" applyNumberFormat="1"/>
    <xf numFmtId="0" fontId="34" fillId="0" borderId="0" xfId="0" applyFont="1"/>
    <xf numFmtId="0" fontId="40" fillId="0" borderId="0" xfId="0" applyFont="1"/>
    <xf numFmtId="0" fontId="0" fillId="0" borderId="5" xfId="0" quotePrefix="1" applyBorder="1"/>
    <xf numFmtId="0" fontId="2" fillId="0" borderId="0" xfId="0" applyFont="1" applyAlignment="1">
      <alignment horizontal="left"/>
    </xf>
    <xf numFmtId="0" fontId="20" fillId="0" borderId="5" xfId="0" applyFont="1" applyBorder="1" applyAlignment="1">
      <alignment horizontal="center"/>
    </xf>
    <xf numFmtId="0" fontId="2" fillId="0" borderId="0" xfId="0" applyFont="1" applyAlignment="1">
      <alignment horizontal="left"/>
    </xf>
    <xf numFmtId="166" fontId="24" fillId="0" borderId="0" xfId="0" applyNumberFormat="1" applyFont="1" applyBorder="1" applyAlignment="1">
      <alignment horizontal="center" vertical="center"/>
    </xf>
    <xf numFmtId="0" fontId="13" fillId="0" borderId="2" xfId="0" applyFont="1" applyBorder="1" applyAlignment="1"/>
    <xf numFmtId="0" fontId="13" fillId="0" borderId="2" xfId="0" applyFont="1" applyBorder="1" applyAlignment="1">
      <alignment horizontal="center"/>
    </xf>
    <xf numFmtId="0" fontId="13" fillId="0" borderId="14" xfId="0" applyFont="1" applyBorder="1" applyAlignment="1">
      <alignment horizontal="center"/>
    </xf>
    <xf numFmtId="0" fontId="25" fillId="0" borderId="15" xfId="0" quotePrefix="1" applyFont="1" applyBorder="1" applyAlignment="1">
      <alignment horizontal="right" vertical="center"/>
    </xf>
    <xf numFmtId="0" fontId="34" fillId="0" borderId="15" xfId="0" applyFont="1" applyBorder="1" applyAlignment="1">
      <alignment horizontal="center" vertical="center"/>
    </xf>
    <xf numFmtId="0" fontId="24" fillId="4" borderId="1" xfId="0" applyFont="1" applyFill="1" applyBorder="1" applyAlignment="1">
      <alignment horizontal="center" vertical="center"/>
    </xf>
    <xf numFmtId="166" fontId="21" fillId="3" borderId="16" xfId="0" applyNumberFormat="1" applyFont="1" applyFill="1" applyBorder="1" applyAlignment="1" applyProtection="1">
      <alignment horizontal="center" vertical="center"/>
    </xf>
    <xf numFmtId="166" fontId="16" fillId="3" borderId="17" xfId="0" applyNumberFormat="1" applyFont="1" applyFill="1" applyBorder="1" applyAlignment="1" applyProtection="1">
      <alignment horizontal="center" vertical="center"/>
    </xf>
    <xf numFmtId="0" fontId="16" fillId="0" borderId="5" xfId="0" applyFont="1" applyBorder="1" applyAlignment="1">
      <alignment horizontal="left"/>
    </xf>
    <xf numFmtId="0" fontId="17" fillId="0" borderId="5" xfId="0" applyFont="1" applyBorder="1" applyAlignment="1">
      <alignment horizontal="left"/>
    </xf>
    <xf numFmtId="0" fontId="16" fillId="0" borderId="5" xfId="0" applyFont="1" applyBorder="1" applyAlignment="1">
      <alignment horizontal="center"/>
    </xf>
    <xf numFmtId="165" fontId="14" fillId="4" borderId="4" xfId="0" applyNumberFormat="1" applyFont="1" applyFill="1" applyBorder="1" applyAlignment="1" applyProtection="1">
      <alignment horizontal="center"/>
      <protection locked="0"/>
    </xf>
    <xf numFmtId="0" fontId="18" fillId="0" borderId="3" xfId="0" applyFont="1" applyBorder="1" applyAlignment="1">
      <alignment horizontal="center"/>
    </xf>
    <xf numFmtId="0" fontId="18" fillId="0" borderId="4" xfId="0" applyFont="1" applyBorder="1" applyAlignment="1" applyProtection="1">
      <alignment horizontal="center"/>
      <protection locked="0"/>
    </xf>
    <xf numFmtId="164" fontId="18" fillId="0" borderId="4" xfId="0" applyNumberFormat="1" applyFont="1" applyBorder="1" applyAlignment="1">
      <alignment horizontal="center"/>
    </xf>
    <xf numFmtId="0" fontId="14" fillId="0" borderId="4" xfId="0" applyNumberFormat="1" applyFont="1" applyBorder="1" applyAlignment="1">
      <alignment horizontal="center"/>
    </xf>
    <xf numFmtId="165" fontId="14" fillId="0" borderId="4" xfId="0" applyNumberFormat="1" applyFont="1" applyBorder="1" applyAlignment="1">
      <alignment horizontal="center"/>
    </xf>
    <xf numFmtId="165" fontId="14" fillId="0" borderId="2" xfId="0" applyNumberFormat="1" applyFont="1" applyBorder="1" applyAlignment="1">
      <alignment horizontal="center"/>
    </xf>
    <xf numFmtId="0" fontId="18" fillId="0" borderId="5" xfId="0" applyFont="1" applyBorder="1" applyAlignment="1">
      <alignment horizontal="center"/>
    </xf>
    <xf numFmtId="0" fontId="18" fillId="0" borderId="6" xfId="0" applyFont="1" applyBorder="1" applyAlignment="1">
      <alignment horizontal="center"/>
    </xf>
    <xf numFmtId="0" fontId="0" fillId="0" borderId="0" xfId="0" applyAlignment="1">
      <alignment horizontal="center"/>
    </xf>
    <xf numFmtId="0" fontId="20" fillId="0" borderId="0" xfId="0" applyFont="1" applyAlignment="1">
      <alignment horizontal="center"/>
    </xf>
    <xf numFmtId="0" fontId="40" fillId="0" borderId="0" xfId="0" applyFont="1" applyAlignment="1">
      <alignment horizontal="center"/>
    </xf>
    <xf numFmtId="165" fontId="14" fillId="0" borderId="3" xfId="0" applyNumberFormat="1" applyFont="1" applyFill="1" applyBorder="1" applyAlignment="1" applyProtection="1">
      <alignment horizontal="center"/>
    </xf>
    <xf numFmtId="164" fontId="14" fillId="0" borderId="5" xfId="0" applyNumberFormat="1" applyFont="1" applyBorder="1" applyAlignment="1">
      <alignment horizontal="center"/>
    </xf>
    <xf numFmtId="0" fontId="14" fillId="0" borderId="5" xfId="0" applyNumberFormat="1" applyFont="1" applyBorder="1" applyAlignment="1">
      <alignment horizontal="center"/>
    </xf>
    <xf numFmtId="0" fontId="22" fillId="2" borderId="5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10" fillId="0" borderId="0" xfId="0" applyFont="1" applyAlignment="1">
      <alignment horizontal="left"/>
    </xf>
    <xf numFmtId="0" fontId="41" fillId="0" borderId="0" xfId="0" applyFont="1" applyAlignment="1">
      <alignment vertical="center"/>
    </xf>
    <xf numFmtId="0" fontId="1" fillId="2" borderId="1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11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6" fillId="0" borderId="7" xfId="0" applyFont="1" applyBorder="1" applyAlignment="1">
      <alignment horizontal="center"/>
    </xf>
    <xf numFmtId="0" fontId="16" fillId="0" borderId="8" xfId="0" applyFont="1" applyBorder="1" applyAlignment="1">
      <alignment horizontal="center"/>
    </xf>
    <xf numFmtId="0" fontId="16" fillId="0" borderId="9" xfId="0" applyFont="1" applyBorder="1" applyAlignment="1">
      <alignment horizontal="center"/>
    </xf>
    <xf numFmtId="0" fontId="17" fillId="0" borderId="3" xfId="0" applyFont="1" applyBorder="1" applyAlignment="1">
      <alignment horizontal="center"/>
    </xf>
    <xf numFmtId="0" fontId="16" fillId="0" borderId="3" xfId="0" applyFont="1" applyBorder="1" applyAlignment="1">
      <alignment horizontal="center"/>
    </xf>
    <xf numFmtId="0" fontId="16" fillId="0" borderId="13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6" xfId="0" applyBorder="1" applyAlignment="1">
      <alignment horizontal="center"/>
    </xf>
    <xf numFmtId="0" fontId="37" fillId="0" borderId="0" xfId="0" applyFont="1" applyAlignment="1">
      <alignment horizontal="center" vertical="center"/>
    </xf>
    <xf numFmtId="0" fontId="38" fillId="0" borderId="0" xfId="0" applyFont="1" applyAlignment="1">
      <alignment horizontal="center" vertical="center"/>
    </xf>
    <xf numFmtId="0" fontId="38" fillId="0" borderId="11" xfId="0" applyFont="1" applyBorder="1" applyAlignment="1">
      <alignment horizontal="center" vertical="center"/>
    </xf>
    <xf numFmtId="0" fontId="25" fillId="0" borderId="0" xfId="0" quotePrefix="1" applyFont="1" applyAlignment="1">
      <alignment horizontal="right"/>
    </xf>
    <xf numFmtId="0" fontId="34" fillId="0" borderId="0" xfId="0" applyFont="1" applyAlignment="1">
      <alignment horizontal="right"/>
    </xf>
    <xf numFmtId="0" fontId="25" fillId="0" borderId="0" xfId="0" quotePrefix="1" applyFont="1" applyBorder="1" applyAlignment="1">
      <alignment horizontal="right" vertical="center"/>
    </xf>
    <xf numFmtId="0" fontId="34" fillId="0" borderId="0" xfId="0" applyFont="1" applyBorder="1" applyAlignment="1">
      <alignment horizontal="right" vertical="center"/>
    </xf>
    <xf numFmtId="166" fontId="21" fillId="3" borderId="18" xfId="0" applyNumberFormat="1" applyFont="1" applyFill="1" applyBorder="1" applyAlignment="1" applyProtection="1">
      <alignment horizontal="center" vertical="center"/>
    </xf>
    <xf numFmtId="166" fontId="24" fillId="0" borderId="19" xfId="0" applyNumberFormat="1" applyFont="1" applyBorder="1" applyAlignment="1">
      <alignment horizontal="center" vertical="center"/>
    </xf>
    <xf numFmtId="14" fontId="30" fillId="4" borderId="0" xfId="0" applyNumberFormat="1" applyFont="1" applyFill="1" applyAlignment="1">
      <alignment horizontal="left"/>
    </xf>
    <xf numFmtId="0" fontId="31" fillId="4" borderId="0" xfId="0" applyFont="1" applyFill="1" applyAlignment="1">
      <alignment horizontal="left"/>
    </xf>
    <xf numFmtId="0" fontId="32" fillId="4" borderId="0" xfId="0" applyFont="1" applyFill="1" applyAlignment="1"/>
    <xf numFmtId="0" fontId="33" fillId="4" borderId="0" xfId="0" applyFont="1" applyFill="1" applyAlignment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25" fillId="0" borderId="0" xfId="0" quotePrefix="1" applyFont="1" applyAlignment="1">
      <alignment horizontal="center" vertical="center"/>
    </xf>
    <xf numFmtId="0" fontId="34" fillId="0" borderId="11" xfId="0" applyFont="1" applyBorder="1" applyAlignment="1">
      <alignment horizontal="center" vertical="center"/>
    </xf>
    <xf numFmtId="0" fontId="25" fillId="0" borderId="0" xfId="0" quotePrefix="1" applyFont="1" applyBorder="1" applyAlignment="1">
      <alignment horizontal="center" vertical="center"/>
    </xf>
    <xf numFmtId="0" fontId="34" fillId="0" borderId="0" xfId="0" applyFont="1" applyBorder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36" fillId="0" borderId="11" xfId="0" applyFont="1" applyBorder="1" applyAlignment="1">
      <alignment horizontal="center" vertical="center"/>
    </xf>
    <xf numFmtId="14" fontId="25" fillId="4" borderId="0" xfId="0" applyNumberFormat="1" applyFont="1" applyFill="1" applyAlignment="1">
      <alignment horizontal="left"/>
    </xf>
    <xf numFmtId="0" fontId="0" fillId="4" borderId="0" xfId="0" applyFill="1" applyAlignment="1"/>
    <xf numFmtId="0" fontId="16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 vertical="center"/>
    </xf>
    <xf numFmtId="0" fontId="39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06/relationships/vbaProject" Target="vbaProject.bin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114300</xdr:colOff>
          <xdr:row>9</xdr:row>
          <xdr:rowOff>76200</xdr:rowOff>
        </xdr:from>
        <xdr:to>
          <xdr:col>24</xdr:col>
          <xdr:colOff>9525</xdr:colOff>
          <xdr:row>11</xdr:row>
          <xdr:rowOff>171450</xdr:rowOff>
        </xdr:to>
        <xdr:sp macro="" textlink="">
          <xdr:nvSpPr>
            <xdr:cNvPr id="2054" name="CommandButton1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1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228600</xdr:colOff>
          <xdr:row>34</xdr:row>
          <xdr:rowOff>123825</xdr:rowOff>
        </xdr:from>
        <xdr:to>
          <xdr:col>24</xdr:col>
          <xdr:colOff>85725</xdr:colOff>
          <xdr:row>37</xdr:row>
          <xdr:rowOff>114300</xdr:rowOff>
        </xdr:to>
        <xdr:sp macro="" textlink="">
          <xdr:nvSpPr>
            <xdr:cNvPr id="2056" name="CommandButton2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1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mailto:jimmydyurko@yahoo.com" TargetMode="External"/><Relationship Id="rId13" Type="http://schemas.openxmlformats.org/officeDocument/2006/relationships/hyperlink" Target="mailto:shannon63199@verizon.net" TargetMode="External"/><Relationship Id="rId18" Type="http://schemas.openxmlformats.org/officeDocument/2006/relationships/hyperlink" Target="mailto:jimmydyurko@gmail.com" TargetMode="External"/><Relationship Id="rId26" Type="http://schemas.openxmlformats.org/officeDocument/2006/relationships/hyperlink" Target="mailto:jimmydyurko@yahoo.com" TargetMode="External"/><Relationship Id="rId3" Type="http://schemas.openxmlformats.org/officeDocument/2006/relationships/hyperlink" Target="mailto:christopher.eggert@navy.mil" TargetMode="External"/><Relationship Id="rId21" Type="http://schemas.openxmlformats.org/officeDocument/2006/relationships/hyperlink" Target="mailto:jimmydyurko@gmail.com" TargetMode="External"/><Relationship Id="rId7" Type="http://schemas.openxmlformats.org/officeDocument/2006/relationships/hyperlink" Target="mailto:jimw625@comcast.net" TargetMode="External"/><Relationship Id="rId12" Type="http://schemas.openxmlformats.org/officeDocument/2006/relationships/hyperlink" Target="mailto:write2ss@cs.com" TargetMode="External"/><Relationship Id="rId17" Type="http://schemas.openxmlformats.org/officeDocument/2006/relationships/hyperlink" Target="mailto:hawkcaldwell@gmail.com" TargetMode="External"/><Relationship Id="rId25" Type="http://schemas.openxmlformats.org/officeDocument/2006/relationships/hyperlink" Target="mailto:triton499@gmail.com" TargetMode="External"/><Relationship Id="rId2" Type="http://schemas.openxmlformats.org/officeDocument/2006/relationships/hyperlink" Target="mailto:bdodge33@comcast.net" TargetMode="External"/><Relationship Id="rId16" Type="http://schemas.openxmlformats.org/officeDocument/2006/relationships/hyperlink" Target="mailto:peterd@toyotamd.com" TargetMode="External"/><Relationship Id="rId20" Type="http://schemas.openxmlformats.org/officeDocument/2006/relationships/hyperlink" Target="mailto:shannon63199@verizon.net" TargetMode="External"/><Relationship Id="rId1" Type="http://schemas.openxmlformats.org/officeDocument/2006/relationships/hyperlink" Target="mailto:tattick@chattick.com" TargetMode="External"/><Relationship Id="rId6" Type="http://schemas.openxmlformats.org/officeDocument/2006/relationships/hyperlink" Target="mailto:tepeterson@dcscorp.com" TargetMode="External"/><Relationship Id="rId11" Type="http://schemas.openxmlformats.org/officeDocument/2006/relationships/hyperlink" Target="mailto:jimmydyurko@yahoo.com" TargetMode="External"/><Relationship Id="rId24" Type="http://schemas.openxmlformats.org/officeDocument/2006/relationships/hyperlink" Target="mailto:jimmydyurko@gmail.com" TargetMode="External"/><Relationship Id="rId5" Type="http://schemas.openxmlformats.org/officeDocument/2006/relationships/hyperlink" Target="mailto:cmckinney@quantumsails.com" TargetMode="External"/><Relationship Id="rId15" Type="http://schemas.openxmlformats.org/officeDocument/2006/relationships/hyperlink" Target="mailto:mlray@gmail.com" TargetMode="External"/><Relationship Id="rId23" Type="http://schemas.openxmlformats.org/officeDocument/2006/relationships/hyperlink" Target="mailto:peterd@toyotamd.com" TargetMode="External"/><Relationship Id="rId10" Type="http://schemas.openxmlformats.org/officeDocument/2006/relationships/hyperlink" Target="mailto:shannon63199@verizon.net" TargetMode="External"/><Relationship Id="rId19" Type="http://schemas.openxmlformats.org/officeDocument/2006/relationships/hyperlink" Target="mailto:Trevor.Harney@atkinsglobal.com" TargetMode="External"/><Relationship Id="rId4" Type="http://schemas.openxmlformats.org/officeDocument/2006/relationships/hyperlink" Target="mailto:mygorgy@dscorp.com" TargetMode="External"/><Relationship Id="rId9" Type="http://schemas.openxmlformats.org/officeDocument/2006/relationships/hyperlink" Target="mailto:robert@luckritz.com" TargetMode="External"/><Relationship Id="rId14" Type="http://schemas.openxmlformats.org/officeDocument/2006/relationships/hyperlink" Target="mailto:tmoulds@dtiweb.net" TargetMode="External"/><Relationship Id="rId22" Type="http://schemas.openxmlformats.org/officeDocument/2006/relationships/hyperlink" Target="mailto:mlray@gmail.com" TargetMode="External"/><Relationship Id="rId27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O34"/>
  <sheetViews>
    <sheetView topLeftCell="A10" workbookViewId="0">
      <selection activeCell="C31" sqref="C31"/>
    </sheetView>
  </sheetViews>
  <sheetFormatPr defaultRowHeight="15" x14ac:dyDescent="0.25"/>
  <cols>
    <col min="15" max="15" width="15.85546875" customWidth="1"/>
  </cols>
  <sheetData>
    <row r="1" spans="1:15" ht="27.75" customHeight="1" x14ac:dyDescent="0.25">
      <c r="A1" s="119" t="s">
        <v>209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</row>
    <row r="2" spans="1:15" ht="18" x14ac:dyDescent="0.25">
      <c r="A2" s="120" t="s">
        <v>0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</row>
    <row r="3" spans="1:15" ht="15.75" x14ac:dyDescent="0.25">
      <c r="A3" s="122" t="s">
        <v>218</v>
      </c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</row>
    <row r="4" spans="1:15" ht="15.75" x14ac:dyDescent="0.25">
      <c r="A4" s="122" t="s">
        <v>1</v>
      </c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</row>
    <row r="5" spans="1:15" ht="15.75" x14ac:dyDescent="0.25">
      <c r="A5" s="122" t="s">
        <v>2</v>
      </c>
      <c r="B5" s="122"/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</row>
    <row r="6" spans="1:15" ht="15.75" x14ac:dyDescent="0.25">
      <c r="A6" s="83"/>
      <c r="B6" s="83" t="s">
        <v>150</v>
      </c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</row>
    <row r="7" spans="1:15" ht="15.75" x14ac:dyDescent="0.25">
      <c r="A7" s="1"/>
      <c r="B7" s="1" t="s">
        <v>112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 ht="15.75" x14ac:dyDescent="0.25">
      <c r="A8" s="1"/>
      <c r="B8" s="1" t="s">
        <v>113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 ht="15.75" x14ac:dyDescent="0.25">
      <c r="A9" s="85" t="s">
        <v>179</v>
      </c>
      <c r="B9" s="85"/>
      <c r="C9" s="85"/>
      <c r="D9" s="85"/>
      <c r="E9" s="85"/>
      <c r="F9" s="85"/>
      <c r="G9" s="85"/>
      <c r="H9" s="85"/>
      <c r="I9" s="85"/>
      <c r="J9" s="85"/>
      <c r="K9" s="85"/>
      <c r="L9" s="85"/>
      <c r="M9" s="85"/>
      <c r="N9" s="85"/>
      <c r="O9" s="85"/>
    </row>
    <row r="10" spans="1:15" ht="15.75" x14ac:dyDescent="0.25">
      <c r="A10" s="85"/>
      <c r="B10" s="85" t="s">
        <v>188</v>
      </c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85"/>
    </row>
    <row r="11" spans="1:15" ht="15.75" x14ac:dyDescent="0.25">
      <c r="A11" s="122" t="s">
        <v>180</v>
      </c>
      <c r="B11" s="122"/>
      <c r="C11" s="122"/>
      <c r="D11" s="122"/>
      <c r="E11" s="122"/>
      <c r="F11" s="122"/>
      <c r="G11" s="122"/>
      <c r="H11" s="122"/>
      <c r="I11" s="122"/>
      <c r="J11" s="122"/>
      <c r="K11" s="122"/>
      <c r="L11" s="122"/>
      <c r="M11" s="122"/>
      <c r="N11" s="122"/>
      <c r="O11" s="122"/>
    </row>
    <row r="12" spans="1:15" ht="15.75" x14ac:dyDescent="0.25">
      <c r="A12" s="122" t="s">
        <v>151</v>
      </c>
      <c r="B12" s="122"/>
      <c r="C12" s="122"/>
      <c r="D12" s="122"/>
      <c r="E12" s="122"/>
      <c r="F12" s="122"/>
      <c r="G12" s="122"/>
      <c r="H12" s="122"/>
      <c r="I12" s="122"/>
      <c r="J12" s="122"/>
      <c r="K12" s="122"/>
      <c r="L12" s="122"/>
      <c r="M12" s="122"/>
      <c r="N12" s="122"/>
      <c r="O12" s="122"/>
    </row>
    <row r="13" spans="1:15" ht="15.75" x14ac:dyDescent="0.25">
      <c r="A13" s="122" t="s">
        <v>181</v>
      </c>
      <c r="B13" s="122"/>
      <c r="C13" s="122"/>
      <c r="D13" s="122"/>
      <c r="E13" s="122"/>
      <c r="F13" s="122"/>
      <c r="G13" s="122"/>
      <c r="H13" s="122"/>
      <c r="I13" s="122"/>
      <c r="J13" s="122"/>
      <c r="K13" s="122"/>
      <c r="L13" s="122"/>
      <c r="M13" s="122"/>
      <c r="N13" s="122"/>
      <c r="O13" s="122"/>
    </row>
    <row r="14" spans="1:15" ht="15.75" x14ac:dyDescent="0.25">
      <c r="A14" s="118" t="s">
        <v>182</v>
      </c>
      <c r="B14" s="118"/>
      <c r="C14" s="118"/>
      <c r="D14" s="118"/>
      <c r="E14" s="118"/>
      <c r="F14" s="118"/>
      <c r="G14" s="118"/>
      <c r="H14" s="118"/>
      <c r="I14" s="118"/>
      <c r="J14" s="118"/>
      <c r="K14" s="118"/>
      <c r="L14" s="118"/>
      <c r="M14" s="118"/>
      <c r="N14" s="118"/>
      <c r="O14" s="118"/>
    </row>
    <row r="15" spans="1:15" ht="15.75" x14ac:dyDescent="0.25">
      <c r="A15" s="122" t="s">
        <v>183</v>
      </c>
      <c r="B15" s="122"/>
      <c r="C15" s="122"/>
      <c r="D15" s="122"/>
      <c r="E15" s="122"/>
      <c r="F15" s="122"/>
      <c r="G15" s="122"/>
      <c r="H15" s="122"/>
      <c r="I15" s="122"/>
      <c r="J15" s="122"/>
      <c r="K15" s="122"/>
      <c r="L15" s="122"/>
      <c r="M15" s="122"/>
      <c r="N15" s="122"/>
      <c r="O15" s="122"/>
    </row>
    <row r="16" spans="1:15" ht="15.75" x14ac:dyDescent="0.25">
      <c r="A16" s="122" t="s">
        <v>3</v>
      </c>
      <c r="B16" s="122"/>
      <c r="C16" s="122"/>
      <c r="D16" s="122"/>
      <c r="E16" s="122"/>
      <c r="F16" s="122"/>
      <c r="G16" s="122"/>
      <c r="H16" s="122"/>
      <c r="I16" s="122"/>
      <c r="J16" s="122"/>
      <c r="K16" s="122"/>
      <c r="L16" s="122"/>
      <c r="M16" s="122"/>
      <c r="N16" s="122"/>
      <c r="O16" s="122"/>
    </row>
    <row r="17" spans="1:15" ht="15.75" x14ac:dyDescent="0.25">
      <c r="A17" s="118" t="s">
        <v>184</v>
      </c>
      <c r="B17" s="118"/>
      <c r="C17" s="118"/>
      <c r="D17" s="118"/>
      <c r="E17" s="118"/>
      <c r="F17" s="118"/>
      <c r="G17" s="118"/>
      <c r="H17" s="118"/>
      <c r="I17" s="118"/>
      <c r="J17" s="118"/>
      <c r="K17" s="118"/>
      <c r="L17" s="118"/>
      <c r="M17" s="118"/>
      <c r="N17" s="118"/>
      <c r="O17" s="118"/>
    </row>
    <row r="18" spans="1:15" ht="15.75" x14ac:dyDescent="0.25">
      <c r="A18" s="122" t="s">
        <v>185</v>
      </c>
      <c r="B18" s="122"/>
      <c r="C18" s="122"/>
      <c r="D18" s="122"/>
      <c r="E18" s="122"/>
      <c r="F18" s="122"/>
      <c r="G18" s="122"/>
      <c r="H18" s="122"/>
      <c r="I18" s="122"/>
      <c r="J18" s="122"/>
      <c r="K18" s="122"/>
      <c r="L18" s="122"/>
      <c r="M18" s="122"/>
      <c r="N18" s="122"/>
      <c r="O18" s="122"/>
    </row>
    <row r="19" spans="1:15" ht="15.75" x14ac:dyDescent="0.25">
      <c r="A19" s="118" t="s">
        <v>186</v>
      </c>
      <c r="B19" s="118"/>
      <c r="C19" s="118"/>
      <c r="D19" s="118"/>
      <c r="E19" s="118"/>
      <c r="F19" s="118"/>
      <c r="G19" s="118"/>
      <c r="H19" s="118"/>
      <c r="I19" s="118"/>
      <c r="J19" s="118"/>
      <c r="K19" s="118"/>
      <c r="L19" s="118"/>
      <c r="M19" s="118"/>
      <c r="N19" s="118"/>
      <c r="O19" s="118"/>
    </row>
    <row r="20" spans="1:15" ht="15.75" x14ac:dyDescent="0.25">
      <c r="A20" s="118" t="s">
        <v>187</v>
      </c>
      <c r="B20" s="118"/>
      <c r="C20" s="118"/>
      <c r="D20" s="118"/>
      <c r="E20" s="118"/>
      <c r="F20" s="118"/>
      <c r="G20" s="118"/>
      <c r="H20" s="118"/>
      <c r="I20" s="118"/>
      <c r="J20" s="118"/>
      <c r="K20" s="118"/>
      <c r="L20" s="118"/>
      <c r="M20" s="118"/>
      <c r="N20" s="118"/>
      <c r="O20" s="118"/>
    </row>
    <row r="21" spans="1:15" x14ac:dyDescent="0.25">
      <c r="A21" s="123"/>
      <c r="B21" s="123"/>
      <c r="C21" s="123"/>
      <c r="D21" s="123"/>
      <c r="E21" s="123"/>
      <c r="F21" s="123"/>
      <c r="G21" s="123"/>
      <c r="H21" s="123"/>
      <c r="I21" s="123"/>
      <c r="J21" s="123"/>
      <c r="K21" s="123"/>
      <c r="L21" s="123"/>
      <c r="M21" s="123"/>
      <c r="N21" s="123"/>
      <c r="O21" s="123"/>
    </row>
    <row r="22" spans="1:15" ht="15.75" x14ac:dyDescent="0.25">
      <c r="A22" s="124" t="s">
        <v>219</v>
      </c>
      <c r="B22" s="125"/>
      <c r="C22" s="125"/>
      <c r="D22" s="125"/>
      <c r="E22" s="125"/>
      <c r="F22" s="125"/>
      <c r="G22" s="125"/>
      <c r="H22" s="125"/>
      <c r="I22" s="125"/>
      <c r="J22" s="125"/>
      <c r="K22" s="125"/>
      <c r="L22" s="125"/>
      <c r="M22" s="125"/>
      <c r="N22" s="125"/>
      <c r="O22" s="125"/>
    </row>
    <row r="24" spans="1:15" x14ac:dyDescent="0.25">
      <c r="A24" t="s">
        <v>114</v>
      </c>
      <c r="C24" s="68" t="s">
        <v>220</v>
      </c>
    </row>
    <row r="25" spans="1:15" x14ac:dyDescent="0.25">
      <c r="B25" s="68"/>
    </row>
    <row r="28" spans="1:15" x14ac:dyDescent="0.25">
      <c r="B28" s="68"/>
    </row>
    <row r="30" spans="1:15" x14ac:dyDescent="0.25">
      <c r="B30" s="68"/>
    </row>
    <row r="31" spans="1:15" x14ac:dyDescent="0.25">
      <c r="A31" t="s">
        <v>199</v>
      </c>
      <c r="B31" s="68"/>
      <c r="C31" t="s">
        <v>189</v>
      </c>
      <c r="E31" t="s">
        <v>191</v>
      </c>
    </row>
    <row r="32" spans="1:15" x14ac:dyDescent="0.25">
      <c r="C32" t="s">
        <v>190</v>
      </c>
      <c r="E32" t="s">
        <v>198</v>
      </c>
    </row>
    <row r="33" spans="3:5" x14ac:dyDescent="0.25">
      <c r="C33" t="s">
        <v>196</v>
      </c>
      <c r="E33" t="s">
        <v>204</v>
      </c>
    </row>
    <row r="34" spans="3:5" x14ac:dyDescent="0.25">
      <c r="C34" t="s">
        <v>197</v>
      </c>
      <c r="E34" t="s">
        <v>205</v>
      </c>
    </row>
  </sheetData>
  <mergeCells count="17">
    <mergeCell ref="A18:O18"/>
    <mergeCell ref="A19:O19"/>
    <mergeCell ref="A20:O20"/>
    <mergeCell ref="A21:O21"/>
    <mergeCell ref="A22:O22"/>
    <mergeCell ref="A17:O17"/>
    <mergeCell ref="A1:O1"/>
    <mergeCell ref="A2:O2"/>
    <mergeCell ref="A3:O3"/>
    <mergeCell ref="A4:O4"/>
    <mergeCell ref="A5:O5"/>
    <mergeCell ref="A11:O11"/>
    <mergeCell ref="A12:O12"/>
    <mergeCell ref="A13:O13"/>
    <mergeCell ref="A14:O14"/>
    <mergeCell ref="A15:O15"/>
    <mergeCell ref="A16:O1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2:T53"/>
  <sheetViews>
    <sheetView showGridLines="0" tabSelected="1" topLeftCell="A3" workbookViewId="0">
      <selection activeCell="C13" sqref="C13"/>
    </sheetView>
  </sheetViews>
  <sheetFormatPr defaultColWidth="9.140625" defaultRowHeight="14.25" x14ac:dyDescent="0.2"/>
  <cols>
    <col min="1" max="1" width="3.5703125" style="21" customWidth="1"/>
    <col min="2" max="2" width="9.140625" style="21"/>
    <col min="3" max="3" width="22.28515625" style="21" customWidth="1"/>
    <col min="4" max="4" width="7.7109375" style="21" customWidth="1"/>
    <col min="5" max="7" width="4.7109375" style="21" customWidth="1"/>
    <col min="8" max="8" width="2" style="21" hidden="1" customWidth="1"/>
    <col min="9" max="9" width="1.85546875" style="21" hidden="1" customWidth="1"/>
    <col min="10" max="13" width="4.7109375" style="21" customWidth="1"/>
    <col min="14" max="15" width="9.140625" style="21"/>
    <col min="16" max="16" width="5.42578125" style="21" hidden="1" customWidth="1"/>
    <col min="17" max="19" width="5.42578125" style="21" customWidth="1"/>
    <col min="20" max="20" width="16.42578125" style="21" customWidth="1"/>
    <col min="21" max="21" width="3" style="21" customWidth="1"/>
    <col min="22" max="16384" width="9.140625" style="21"/>
  </cols>
  <sheetData>
    <row r="2" spans="1:20" ht="22.5" x14ac:dyDescent="0.45">
      <c r="A2" s="57" t="s">
        <v>109</v>
      </c>
      <c r="B2" s="57"/>
      <c r="C2" s="57"/>
      <c r="D2" s="56"/>
      <c r="E2" s="49"/>
      <c r="F2" s="49"/>
      <c r="G2" s="49"/>
      <c r="H2" s="49"/>
      <c r="I2" s="49"/>
      <c r="J2" s="49"/>
      <c r="K2" s="49"/>
      <c r="L2" s="49"/>
      <c r="M2" s="49"/>
      <c r="N2" s="49"/>
    </row>
    <row r="3" spans="1:20" ht="18" x14ac:dyDescent="0.25">
      <c r="A3" s="57" t="s">
        <v>108</v>
      </c>
      <c r="B3" s="57"/>
      <c r="C3" s="57"/>
      <c r="D3" s="145"/>
      <c r="E3" s="146"/>
      <c r="F3" s="146"/>
      <c r="G3" s="146"/>
      <c r="H3" s="146"/>
    </row>
    <row r="4" spans="1:20" ht="15.75" x14ac:dyDescent="0.25">
      <c r="B4" s="23" t="s">
        <v>110</v>
      </c>
      <c r="D4" s="143"/>
      <c r="E4" s="144"/>
      <c r="F4" s="144"/>
      <c r="G4" s="2"/>
      <c r="H4" s="2"/>
      <c r="I4" s="2"/>
    </row>
    <row r="5" spans="1:20" ht="15.75" x14ac:dyDescent="0.25">
      <c r="B5" s="36" t="s">
        <v>111</v>
      </c>
      <c r="D5" s="156"/>
      <c r="E5" s="157"/>
      <c r="F5" s="157"/>
      <c r="G5" s="157"/>
      <c r="H5" s="157"/>
      <c r="I5" s="157"/>
      <c r="J5" s="157"/>
      <c r="K5" s="157"/>
      <c r="L5" s="157"/>
      <c r="M5" s="157"/>
      <c r="N5" s="157"/>
      <c r="O5" s="157"/>
      <c r="P5" s="157"/>
      <c r="Q5" s="157"/>
      <c r="R5" s="157"/>
      <c r="S5" s="157"/>
      <c r="T5" s="157"/>
    </row>
    <row r="6" spans="1:20" ht="21" x14ac:dyDescent="0.2">
      <c r="B6" s="153" t="s">
        <v>106</v>
      </c>
      <c r="C6" s="154"/>
      <c r="D6" s="155"/>
      <c r="E6" s="51">
        <v>10</v>
      </c>
      <c r="F6" s="51">
        <v>5</v>
      </c>
      <c r="G6" s="51">
        <v>0</v>
      </c>
    </row>
    <row r="7" spans="1:20" ht="21" customHeight="1" thickBot="1" x14ac:dyDescent="0.3">
      <c r="B7" s="37"/>
      <c r="C7" s="149" t="s">
        <v>104</v>
      </c>
      <c r="D7" s="150"/>
      <c r="E7" s="92"/>
      <c r="F7" s="92"/>
      <c r="G7" s="50"/>
      <c r="H7" s="50"/>
      <c r="I7" s="50"/>
      <c r="J7" s="50"/>
      <c r="K7" s="50"/>
      <c r="L7" s="50"/>
      <c r="M7" s="50"/>
      <c r="O7" s="69" t="s">
        <v>122</v>
      </c>
    </row>
    <row r="8" spans="1:20" ht="21.75" customHeight="1" thickBot="1" x14ac:dyDescent="0.25">
      <c r="C8" s="151" t="s">
        <v>105</v>
      </c>
      <c r="D8" s="152"/>
      <c r="E8" s="141">
        <f>IF(ISBLANK(F7), 0, VLOOKUP(E7,Course!$A$23:$T$41, LOOKUP(F7,Course!$A$2:$A$19,Course!$B$2:$B$19),FALSE))+IF(ISBLANK(G7), 0, VLOOKUP(F7,Course!$A$23:$T$41, LOOKUP(G7,Course!$A$2:$A$19,Course!$B$2:$B$19),FALSE))+IF(ISBLANK(J7), 0, VLOOKUP(G7,Course!$A$23:$T$41, LOOKUP(J7,Course!$A$2:$A$19,Course!$B$2:$B$19),FALSE))+IF(ISBLANK(K7), 0, VLOOKUP(J7,Course!$A$23:$T$41, LOOKUP(K7,Course!$A$2:$A$19,Course!$B$2:$B$19),FALSE))+IF(ISBLANK(L7), 0, VLOOKUP(K7,Course!$A$23:$T$41, LOOKUP(L7,Course!$A$2:$A$19,Course!$B$2:$B$19),FALSE))+IF(ISBLANK(M7), 0, VLOOKUP(L7,Course!$A$23:$T$41, LOOKUP(M7,Course!$A$2:$A$19,Course!$B$2:$B$19),FALSE))</f>
        <v>0</v>
      </c>
      <c r="F8" s="142"/>
      <c r="O8" s="69" t="s">
        <v>208</v>
      </c>
    </row>
    <row r="9" spans="1:20" ht="21.75" customHeight="1" thickBot="1" x14ac:dyDescent="0.25">
      <c r="C9" s="90" t="s">
        <v>178</v>
      </c>
      <c r="D9" s="91"/>
      <c r="E9" s="94" t="s">
        <v>197</v>
      </c>
      <c r="F9" s="86"/>
      <c r="O9" s="69"/>
    </row>
    <row r="10" spans="1:20" ht="15" x14ac:dyDescent="0.25">
      <c r="B10" s="8"/>
      <c r="C10" s="9"/>
      <c r="D10" s="10"/>
      <c r="E10" s="33"/>
      <c r="F10" s="34"/>
      <c r="G10" s="35"/>
      <c r="H10" s="11"/>
      <c r="I10" s="11"/>
      <c r="J10" s="126" t="s">
        <v>23</v>
      </c>
      <c r="K10" s="147"/>
      <c r="L10" s="148"/>
      <c r="M10" s="38"/>
      <c r="N10" s="12" t="s">
        <v>24</v>
      </c>
      <c r="O10" s="158" t="s">
        <v>25</v>
      </c>
      <c r="P10" s="159"/>
      <c r="Q10" s="159"/>
      <c r="R10" s="159"/>
      <c r="S10" s="159"/>
      <c r="T10" s="10"/>
    </row>
    <row r="11" spans="1:20" ht="15" x14ac:dyDescent="0.25">
      <c r="B11" s="13" t="s">
        <v>26</v>
      </c>
      <c r="C11" s="14" t="s">
        <v>27</v>
      </c>
      <c r="D11" s="15" t="s">
        <v>24</v>
      </c>
      <c r="E11" s="129" t="s">
        <v>28</v>
      </c>
      <c r="F11" s="129"/>
      <c r="G11" s="129"/>
      <c r="H11" s="32"/>
      <c r="I11" s="16"/>
      <c r="J11" s="130" t="s">
        <v>29</v>
      </c>
      <c r="K11" s="130"/>
      <c r="L11" s="130"/>
      <c r="N11" s="17" t="s">
        <v>30</v>
      </c>
      <c r="O11" s="131" t="s">
        <v>31</v>
      </c>
      <c r="P11" s="132"/>
      <c r="Q11" s="132"/>
      <c r="R11" s="132"/>
      <c r="S11" s="133"/>
      <c r="T11" s="17" t="s">
        <v>32</v>
      </c>
    </row>
    <row r="12" spans="1:20" x14ac:dyDescent="0.2">
      <c r="B12" s="95" t="s">
        <v>33</v>
      </c>
      <c r="C12" s="96" t="s">
        <v>34</v>
      </c>
      <c r="D12" s="97" t="s">
        <v>35</v>
      </c>
      <c r="E12" s="99" t="s">
        <v>36</v>
      </c>
      <c r="F12" s="99" t="s">
        <v>37</v>
      </c>
      <c r="G12" s="99" t="s">
        <v>38</v>
      </c>
      <c r="H12" s="99"/>
      <c r="I12" s="99"/>
      <c r="J12" s="99" t="s">
        <v>36</v>
      </c>
      <c r="K12" s="99" t="s">
        <v>37</v>
      </c>
      <c r="L12" s="99" t="s">
        <v>38</v>
      </c>
      <c r="N12" s="105" t="s">
        <v>39</v>
      </c>
      <c r="O12" s="106" t="s">
        <v>40</v>
      </c>
      <c r="P12" s="99"/>
      <c r="Q12" s="99" t="s">
        <v>36</v>
      </c>
      <c r="R12" s="99" t="s">
        <v>37</v>
      </c>
      <c r="S12" s="105" t="s">
        <v>38</v>
      </c>
      <c r="T12" s="99" t="s">
        <v>41</v>
      </c>
    </row>
    <row r="13" spans="1:20" ht="15" thickBot="1" x14ac:dyDescent="0.25">
      <c r="B13" s="28" t="e">
        <f>LOOKUP(C13, Boats!$A$3:B$45,Boats!B$3:B$45)&amp;NSFLAG</f>
        <v>#N/A</v>
      </c>
      <c r="C13" s="55"/>
      <c r="D13" s="29" t="e">
        <f>IF(E$9="NSWL",LOOKUP(C13, Boats!$A$3:E$45,Boats!H$3:H$45),(IF(E$9="NSCR",LOOKUP(C13, Boats!$A$3:E$45,Boats!I$3:I$45),)))</f>
        <v>#N/A</v>
      </c>
      <c r="E13" s="98">
        <v>23</v>
      </c>
      <c r="F13" s="98">
        <v>0</v>
      </c>
      <c r="G13" s="98">
        <v>0</v>
      </c>
      <c r="H13" s="100">
        <f t="shared" ref="H13:H28" si="0">((E13*60*60+F13*60+G13)-(E$6*60*60+F$6*60+G$6))</f>
        <v>46500</v>
      </c>
      <c r="I13" s="101">
        <f t="shared" ref="I13:I28" si="1">J13*60*60+K13*60</f>
        <v>46500</v>
      </c>
      <c r="J13" s="102">
        <f t="shared" ref="J13:J28" si="2">ROUNDDOWN(H13/60/60, 0)</f>
        <v>12</v>
      </c>
      <c r="K13" s="103">
        <f t="shared" ref="K13:K28" si="3">ROUNDDOWN((H13 - (J13*60*60))/60, 0)</f>
        <v>55</v>
      </c>
      <c r="L13" s="104">
        <f t="shared" ref="L13:L28" si="4">H13-I13</f>
        <v>0</v>
      </c>
      <c r="M13" s="44"/>
      <c r="N13" s="47" t="e">
        <f>650/(550+$D13)</f>
        <v>#N/A</v>
      </c>
      <c r="O13" s="111" t="e">
        <f>((J13*60+K13)*60+L13)*N13</f>
        <v>#N/A</v>
      </c>
      <c r="P13" s="111" t="e">
        <f t="shared" ref="P13:P28" si="5">Q13*60*60+R13*60</f>
        <v>#N/A</v>
      </c>
      <c r="Q13" s="112" t="e">
        <f t="shared" ref="Q13:Q28" si="6">ROUNDDOWN(O13/60/60, 0)</f>
        <v>#N/A</v>
      </c>
      <c r="R13" s="47" t="e">
        <f t="shared" ref="R13:R28" si="7">ROUNDDOWN((O13 - (Q13*60*60))/60, 0)</f>
        <v>#N/A</v>
      </c>
      <c r="S13" s="52" t="e">
        <f t="shared" ref="S13:S28" si="8">O13-P13</f>
        <v>#N/A</v>
      </c>
      <c r="T13" s="113"/>
    </row>
    <row r="14" spans="1:20" ht="15" thickTop="1" x14ac:dyDescent="0.2">
      <c r="A14" s="21">
        <v>1</v>
      </c>
      <c r="B14" s="28" t="e">
        <f>LOOKUP(C14, Boats!$A$3:B$45,Boats!B$3:B$45)&amp;NSFLAG</f>
        <v>#N/A</v>
      </c>
      <c r="C14" s="55"/>
      <c r="D14" s="29" t="e">
        <f>IF(E$9="NSWL",LOOKUP(C14, Boats!$A$3:E$45,Boats!I$3:I$45),(IF(E$9="NSCR",LOOKUP(C14, Boats!$A$3:E$45,Boats!F$3:F$45),)))</f>
        <v>#N/A</v>
      </c>
      <c r="E14" s="48">
        <v>23</v>
      </c>
      <c r="F14" s="48">
        <v>0</v>
      </c>
      <c r="G14" s="48">
        <v>0</v>
      </c>
      <c r="H14" s="30">
        <f t="shared" si="0"/>
        <v>46500</v>
      </c>
      <c r="I14" s="31">
        <f t="shared" si="1"/>
        <v>46500</v>
      </c>
      <c r="J14" s="41">
        <f t="shared" si="2"/>
        <v>12</v>
      </c>
      <c r="K14" s="42">
        <f t="shared" si="3"/>
        <v>55</v>
      </c>
      <c r="L14" s="47">
        <f t="shared" si="4"/>
        <v>0</v>
      </c>
      <c r="M14" s="44"/>
      <c r="N14" s="47" t="e">
        <f t="shared" ref="N14:N28" si="9">650/(550+$D14)</f>
        <v>#N/A</v>
      </c>
      <c r="O14" s="111" t="e">
        <f t="shared" ref="O14:O28" si="10">((J14*60+K14)*60+L14)*N14</f>
        <v>#N/A</v>
      </c>
      <c r="P14" s="40" t="e">
        <f t="shared" si="5"/>
        <v>#N/A</v>
      </c>
      <c r="Q14" s="41" t="e">
        <f t="shared" si="6"/>
        <v>#N/A</v>
      </c>
      <c r="R14" s="42" t="e">
        <f t="shared" si="7"/>
        <v>#N/A</v>
      </c>
      <c r="S14" s="110" t="e">
        <f t="shared" si="8"/>
        <v>#N/A</v>
      </c>
      <c r="T14" s="53"/>
    </row>
    <row r="15" spans="1:20" x14ac:dyDescent="0.2">
      <c r="A15" s="21">
        <v>3</v>
      </c>
      <c r="B15" s="28" t="e">
        <f>LOOKUP(C15, Boats!$A$3:B$45,Boats!B$3:B$45)&amp;NSFLAG</f>
        <v>#N/A</v>
      </c>
      <c r="C15" s="55"/>
      <c r="D15" s="29" t="e">
        <f>IF(E$9="NSWL",LOOKUP(C15, Boats!$A$3:E$45,Boats!I$3:I$45),(IF(E$9="NSCR",LOOKUP(C15, Boats!$A$3:E$45,Boats!F$3:F$45),)))</f>
        <v>#N/A</v>
      </c>
      <c r="E15" s="48">
        <v>23</v>
      </c>
      <c r="F15" s="48">
        <v>0</v>
      </c>
      <c r="G15" s="48">
        <v>0</v>
      </c>
      <c r="H15" s="30">
        <f t="shared" si="0"/>
        <v>46500</v>
      </c>
      <c r="I15" s="31">
        <f t="shared" si="1"/>
        <v>46500</v>
      </c>
      <c r="J15" s="41">
        <f t="shared" si="2"/>
        <v>12</v>
      </c>
      <c r="K15" s="42">
        <f t="shared" si="3"/>
        <v>55</v>
      </c>
      <c r="L15" s="42">
        <f t="shared" si="4"/>
        <v>0</v>
      </c>
      <c r="M15" s="44"/>
      <c r="N15" s="47" t="e">
        <f t="shared" si="9"/>
        <v>#N/A</v>
      </c>
      <c r="O15" s="111" t="e">
        <f t="shared" si="10"/>
        <v>#N/A</v>
      </c>
      <c r="P15" s="40" t="e">
        <f t="shared" si="5"/>
        <v>#N/A</v>
      </c>
      <c r="Q15" s="41" t="e">
        <f t="shared" si="6"/>
        <v>#N/A</v>
      </c>
      <c r="R15" s="42" t="e">
        <f t="shared" si="7"/>
        <v>#N/A</v>
      </c>
      <c r="S15" s="52" t="e">
        <f t="shared" si="8"/>
        <v>#N/A</v>
      </c>
      <c r="T15" s="53"/>
    </row>
    <row r="16" spans="1:20" x14ac:dyDescent="0.2">
      <c r="A16" s="21">
        <v>4</v>
      </c>
      <c r="B16" s="28" t="e">
        <f>LOOKUP(C16, Boats!$A$3:B$45,Boats!B$3:B$45)&amp;NSFLAG</f>
        <v>#N/A</v>
      </c>
      <c r="C16" s="55"/>
      <c r="D16" s="29" t="e">
        <f>IF(E$9="NSWL",LOOKUP(C16, Boats!$A$3:E$45,Boats!I$3:I$45),(IF(E$9="NSCR",LOOKUP(C16, Boats!$A$3:E$45,Boats!F$3:F$45),)))</f>
        <v>#N/A</v>
      </c>
      <c r="E16" s="48">
        <v>23</v>
      </c>
      <c r="F16" s="48">
        <v>0</v>
      </c>
      <c r="G16" s="48">
        <v>0</v>
      </c>
      <c r="H16" s="30">
        <f t="shared" si="0"/>
        <v>46500</v>
      </c>
      <c r="I16" s="31">
        <f t="shared" si="1"/>
        <v>46500</v>
      </c>
      <c r="J16" s="41">
        <f t="shared" si="2"/>
        <v>12</v>
      </c>
      <c r="K16" s="42">
        <f t="shared" si="3"/>
        <v>55</v>
      </c>
      <c r="L16" s="42">
        <f t="shared" si="4"/>
        <v>0</v>
      </c>
      <c r="M16" s="44"/>
      <c r="N16" s="47" t="e">
        <f t="shared" si="9"/>
        <v>#N/A</v>
      </c>
      <c r="O16" s="111" t="e">
        <f t="shared" si="10"/>
        <v>#N/A</v>
      </c>
      <c r="P16" s="40" t="e">
        <f t="shared" si="5"/>
        <v>#N/A</v>
      </c>
      <c r="Q16" s="41" t="e">
        <f t="shared" si="6"/>
        <v>#N/A</v>
      </c>
      <c r="R16" s="42" t="e">
        <f t="shared" si="7"/>
        <v>#N/A</v>
      </c>
      <c r="S16" s="52" t="e">
        <f t="shared" si="8"/>
        <v>#N/A</v>
      </c>
      <c r="T16" s="53"/>
    </row>
    <row r="17" spans="1:20" x14ac:dyDescent="0.2">
      <c r="A17" s="21">
        <v>5</v>
      </c>
      <c r="B17" s="28" t="e">
        <f>LOOKUP(C17, Boats!$A$3:B$45,Boats!B$3:B$45)&amp;NSFLAG</f>
        <v>#N/A</v>
      </c>
      <c r="C17" s="55"/>
      <c r="D17" s="29" t="e">
        <f>IF(E$9="NSWL",LOOKUP(C17, Boats!$A$3:E$45,Boats!I$3:I$45),(IF(E$9="NSCR",LOOKUP(C17, Boats!$A$3:E$45,Boats!F$3:F$45),)))</f>
        <v>#N/A</v>
      </c>
      <c r="E17" s="48">
        <v>23</v>
      </c>
      <c r="F17" s="48">
        <v>0</v>
      </c>
      <c r="G17" s="48">
        <v>0</v>
      </c>
      <c r="H17" s="30">
        <f t="shared" si="0"/>
        <v>46500</v>
      </c>
      <c r="I17" s="31">
        <f t="shared" si="1"/>
        <v>46500</v>
      </c>
      <c r="J17" s="41">
        <f t="shared" si="2"/>
        <v>12</v>
      </c>
      <c r="K17" s="42">
        <f t="shared" si="3"/>
        <v>55</v>
      </c>
      <c r="L17" s="42">
        <f t="shared" si="4"/>
        <v>0</v>
      </c>
      <c r="M17" s="44"/>
      <c r="N17" s="47" t="e">
        <f t="shared" si="9"/>
        <v>#N/A</v>
      </c>
      <c r="O17" s="111" t="e">
        <f t="shared" si="10"/>
        <v>#N/A</v>
      </c>
      <c r="P17" s="40" t="e">
        <f t="shared" si="5"/>
        <v>#N/A</v>
      </c>
      <c r="Q17" s="41" t="e">
        <f t="shared" si="6"/>
        <v>#N/A</v>
      </c>
      <c r="R17" s="42" t="e">
        <f t="shared" si="7"/>
        <v>#N/A</v>
      </c>
      <c r="S17" s="52" t="e">
        <f t="shared" si="8"/>
        <v>#N/A</v>
      </c>
      <c r="T17" s="53"/>
    </row>
    <row r="18" spans="1:20" x14ac:dyDescent="0.2">
      <c r="A18" s="21">
        <v>6</v>
      </c>
      <c r="B18" s="28" t="e">
        <f>LOOKUP(C18, Boats!$A$3:B$45,Boats!B$3:B$45)&amp;NSFLAG</f>
        <v>#N/A</v>
      </c>
      <c r="C18" s="55"/>
      <c r="D18" s="29" t="e">
        <f>IF(E$9="NSWL",LOOKUP(C18, Boats!$A$3:E$45,Boats!I$3:I$45),(IF(E$9="NSCR",LOOKUP(C18, Boats!$A$3:E$45,Boats!F$3:F$45),)))</f>
        <v>#N/A</v>
      </c>
      <c r="E18" s="48">
        <v>23</v>
      </c>
      <c r="F18" s="48">
        <v>0</v>
      </c>
      <c r="G18" s="48">
        <v>0</v>
      </c>
      <c r="H18" s="30">
        <f t="shared" si="0"/>
        <v>46500</v>
      </c>
      <c r="I18" s="31">
        <f t="shared" si="1"/>
        <v>46500</v>
      </c>
      <c r="J18" s="41">
        <f t="shared" si="2"/>
        <v>12</v>
      </c>
      <c r="K18" s="42">
        <f t="shared" si="3"/>
        <v>55</v>
      </c>
      <c r="L18" s="42">
        <f t="shared" si="4"/>
        <v>0</v>
      </c>
      <c r="M18" s="44"/>
      <c r="N18" s="47" t="e">
        <f t="shared" si="9"/>
        <v>#N/A</v>
      </c>
      <c r="O18" s="111" t="e">
        <f t="shared" si="10"/>
        <v>#N/A</v>
      </c>
      <c r="P18" s="40" t="e">
        <f t="shared" si="5"/>
        <v>#N/A</v>
      </c>
      <c r="Q18" s="41" t="e">
        <f t="shared" si="6"/>
        <v>#N/A</v>
      </c>
      <c r="R18" s="42" t="e">
        <f t="shared" si="7"/>
        <v>#N/A</v>
      </c>
      <c r="S18" s="52" t="e">
        <f t="shared" si="8"/>
        <v>#N/A</v>
      </c>
      <c r="T18" s="53"/>
    </row>
    <row r="19" spans="1:20" x14ac:dyDescent="0.2">
      <c r="A19" s="21">
        <v>7</v>
      </c>
      <c r="B19" s="28" t="e">
        <f>LOOKUP(C19, Boats!$A$3:B$45,Boats!B$3:B$45)&amp;NSFLAG</f>
        <v>#N/A</v>
      </c>
      <c r="C19" s="55"/>
      <c r="D19" s="29" t="e">
        <f>IF(E$9="NSWL",LOOKUP(C19, Boats!$A$3:E$45,Boats!I$3:I$45),(IF(E$9="NSCR",LOOKUP(C19, Boats!$A$3:E$45,Boats!F$3:F$45),)))</f>
        <v>#N/A</v>
      </c>
      <c r="E19" s="48">
        <v>23</v>
      </c>
      <c r="F19" s="48">
        <v>0</v>
      </c>
      <c r="G19" s="48">
        <v>0</v>
      </c>
      <c r="H19" s="30">
        <f t="shared" si="0"/>
        <v>46500</v>
      </c>
      <c r="I19" s="31">
        <f t="shared" si="1"/>
        <v>46500</v>
      </c>
      <c r="J19" s="41">
        <f t="shared" si="2"/>
        <v>12</v>
      </c>
      <c r="K19" s="42">
        <f t="shared" si="3"/>
        <v>55</v>
      </c>
      <c r="L19" s="42">
        <f t="shared" si="4"/>
        <v>0</v>
      </c>
      <c r="M19" s="44"/>
      <c r="N19" s="47" t="e">
        <f t="shared" si="9"/>
        <v>#N/A</v>
      </c>
      <c r="O19" s="111" t="e">
        <f t="shared" si="10"/>
        <v>#N/A</v>
      </c>
      <c r="P19" s="40" t="e">
        <f t="shared" si="5"/>
        <v>#N/A</v>
      </c>
      <c r="Q19" s="41" t="e">
        <f t="shared" si="6"/>
        <v>#N/A</v>
      </c>
      <c r="R19" s="42" t="e">
        <f t="shared" si="7"/>
        <v>#N/A</v>
      </c>
      <c r="S19" s="52" t="e">
        <f t="shared" si="8"/>
        <v>#N/A</v>
      </c>
      <c r="T19" s="53"/>
    </row>
    <row r="20" spans="1:20" x14ac:dyDescent="0.2">
      <c r="A20" s="21">
        <v>8</v>
      </c>
      <c r="B20" s="28" t="e">
        <f>LOOKUP(C20, Boats!$A$3:B$45,Boats!B$3:B$45)&amp;NSFLAG</f>
        <v>#N/A</v>
      </c>
      <c r="C20" s="55"/>
      <c r="D20" s="29" t="e">
        <f>IF(E$9="NSWL",LOOKUP(C20, Boats!$A$3:E$45,Boats!I$3:I$45),(IF(E$9="NSCR",LOOKUP(C20, Boats!$A$3:E$45,Boats!F$3:F$45),)))</f>
        <v>#N/A</v>
      </c>
      <c r="E20" s="48">
        <v>23</v>
      </c>
      <c r="F20" s="48">
        <v>0</v>
      </c>
      <c r="G20" s="48">
        <v>0</v>
      </c>
      <c r="H20" s="30">
        <f t="shared" si="0"/>
        <v>46500</v>
      </c>
      <c r="I20" s="31">
        <f t="shared" si="1"/>
        <v>46500</v>
      </c>
      <c r="J20" s="41">
        <f t="shared" si="2"/>
        <v>12</v>
      </c>
      <c r="K20" s="42">
        <f t="shared" si="3"/>
        <v>55</v>
      </c>
      <c r="L20" s="42">
        <f t="shared" si="4"/>
        <v>0</v>
      </c>
      <c r="M20" s="44"/>
      <c r="N20" s="47" t="e">
        <f t="shared" si="9"/>
        <v>#N/A</v>
      </c>
      <c r="O20" s="111" t="e">
        <f t="shared" si="10"/>
        <v>#N/A</v>
      </c>
      <c r="P20" s="40" t="e">
        <f t="shared" si="5"/>
        <v>#N/A</v>
      </c>
      <c r="Q20" s="41" t="e">
        <f t="shared" si="6"/>
        <v>#N/A</v>
      </c>
      <c r="R20" s="42" t="e">
        <f t="shared" si="7"/>
        <v>#N/A</v>
      </c>
      <c r="S20" s="52" t="e">
        <f t="shared" si="8"/>
        <v>#N/A</v>
      </c>
      <c r="T20" s="53"/>
    </row>
    <row r="21" spans="1:20" x14ac:dyDescent="0.2">
      <c r="A21" s="21">
        <v>9</v>
      </c>
      <c r="B21" s="28" t="e">
        <f>LOOKUP(C21, Boats!$A$3:B$45,Boats!B$3:B$45)&amp;NSFLAG</f>
        <v>#N/A</v>
      </c>
      <c r="C21" s="55"/>
      <c r="D21" s="29" t="e">
        <f>IF(E$9="NSWL",LOOKUP(C21, Boats!$A$3:E$45,Boats!I$3:I$45),(IF(E$9="NSCR",LOOKUP(C21, Boats!$A$3:E$45,Boats!F$3:F$45),)))</f>
        <v>#N/A</v>
      </c>
      <c r="E21" s="48">
        <v>23</v>
      </c>
      <c r="F21" s="48">
        <v>0</v>
      </c>
      <c r="G21" s="48">
        <v>0</v>
      </c>
      <c r="H21" s="30">
        <f t="shared" si="0"/>
        <v>46500</v>
      </c>
      <c r="I21" s="31">
        <f t="shared" si="1"/>
        <v>46500</v>
      </c>
      <c r="J21" s="41">
        <f t="shared" si="2"/>
        <v>12</v>
      </c>
      <c r="K21" s="42">
        <f t="shared" si="3"/>
        <v>55</v>
      </c>
      <c r="L21" s="42">
        <f t="shared" si="4"/>
        <v>0</v>
      </c>
      <c r="M21" s="44"/>
      <c r="N21" s="47" t="e">
        <f t="shared" si="9"/>
        <v>#N/A</v>
      </c>
      <c r="O21" s="111" t="e">
        <f t="shared" si="10"/>
        <v>#N/A</v>
      </c>
      <c r="P21" s="40" t="e">
        <f t="shared" si="5"/>
        <v>#N/A</v>
      </c>
      <c r="Q21" s="41" t="e">
        <f t="shared" si="6"/>
        <v>#N/A</v>
      </c>
      <c r="R21" s="42" t="e">
        <f t="shared" si="7"/>
        <v>#N/A</v>
      </c>
      <c r="S21" s="52" t="e">
        <f t="shared" si="8"/>
        <v>#N/A</v>
      </c>
      <c r="T21" s="53"/>
    </row>
    <row r="22" spans="1:20" x14ac:dyDescent="0.2">
      <c r="A22" s="21">
        <v>10</v>
      </c>
      <c r="B22" s="28" t="e">
        <f>LOOKUP(C22, Boats!$A$3:B$45,Boats!B$3:B$45)&amp;NSFLAG</f>
        <v>#N/A</v>
      </c>
      <c r="C22" s="55"/>
      <c r="D22" s="29" t="e">
        <f>IF(E$9="NSWL",LOOKUP(C22, Boats!$A$3:E$45,Boats!I$3:I$45),(IF(E$9="NSCR",LOOKUP(C22, Boats!$A$3:E$45,Boats!F$3:F$45),)))</f>
        <v>#N/A</v>
      </c>
      <c r="E22" s="48">
        <v>23</v>
      </c>
      <c r="F22" s="48">
        <v>0</v>
      </c>
      <c r="G22" s="48">
        <v>0</v>
      </c>
      <c r="H22" s="30">
        <f t="shared" si="0"/>
        <v>46500</v>
      </c>
      <c r="I22" s="31">
        <f t="shared" si="1"/>
        <v>46500</v>
      </c>
      <c r="J22" s="41">
        <f t="shared" si="2"/>
        <v>12</v>
      </c>
      <c r="K22" s="42">
        <f t="shared" si="3"/>
        <v>55</v>
      </c>
      <c r="L22" s="42">
        <f t="shared" si="4"/>
        <v>0</v>
      </c>
      <c r="M22" s="44"/>
      <c r="N22" s="47" t="e">
        <f t="shared" si="9"/>
        <v>#N/A</v>
      </c>
      <c r="O22" s="111" t="e">
        <f t="shared" si="10"/>
        <v>#N/A</v>
      </c>
      <c r="P22" s="40" t="e">
        <f t="shared" si="5"/>
        <v>#N/A</v>
      </c>
      <c r="Q22" s="41" t="e">
        <f t="shared" si="6"/>
        <v>#N/A</v>
      </c>
      <c r="R22" s="42" t="e">
        <f t="shared" si="7"/>
        <v>#N/A</v>
      </c>
      <c r="S22" s="52" t="e">
        <f t="shared" si="8"/>
        <v>#N/A</v>
      </c>
      <c r="T22" s="53"/>
    </row>
    <row r="23" spans="1:20" x14ac:dyDescent="0.2">
      <c r="A23" s="21">
        <v>11</v>
      </c>
      <c r="B23" s="28" t="e">
        <f>LOOKUP(C23, Boats!$A$3:B$45,Boats!B$3:B$45)&amp;NSFLAG</f>
        <v>#N/A</v>
      </c>
      <c r="C23" s="55"/>
      <c r="D23" s="29" t="e">
        <f>IF(E$9="NSWL",LOOKUP(C23, Boats!$A$3:E$45,Boats!I$3:I$45),(IF(E$9="NSCR",LOOKUP(C23, Boats!$A$3:E$45,Boats!F$3:F$45),)))</f>
        <v>#N/A</v>
      </c>
      <c r="E23" s="48">
        <v>23</v>
      </c>
      <c r="F23" s="48">
        <v>0</v>
      </c>
      <c r="G23" s="48">
        <v>0</v>
      </c>
      <c r="H23" s="30">
        <f t="shared" si="0"/>
        <v>46500</v>
      </c>
      <c r="I23" s="31">
        <f t="shared" si="1"/>
        <v>46500</v>
      </c>
      <c r="J23" s="41">
        <f t="shared" si="2"/>
        <v>12</v>
      </c>
      <c r="K23" s="42">
        <f t="shared" si="3"/>
        <v>55</v>
      </c>
      <c r="L23" s="42">
        <f t="shared" si="4"/>
        <v>0</v>
      </c>
      <c r="M23" s="44"/>
      <c r="N23" s="47" t="e">
        <f t="shared" si="9"/>
        <v>#N/A</v>
      </c>
      <c r="O23" s="111" t="e">
        <f t="shared" si="10"/>
        <v>#N/A</v>
      </c>
      <c r="P23" s="40" t="e">
        <f t="shared" si="5"/>
        <v>#N/A</v>
      </c>
      <c r="Q23" s="41" t="e">
        <f t="shared" si="6"/>
        <v>#N/A</v>
      </c>
      <c r="R23" s="42" t="e">
        <f t="shared" si="7"/>
        <v>#N/A</v>
      </c>
      <c r="S23" s="52" t="e">
        <f t="shared" si="8"/>
        <v>#N/A</v>
      </c>
      <c r="T23" s="53"/>
    </row>
    <row r="24" spans="1:20" x14ac:dyDescent="0.2">
      <c r="A24" s="21">
        <v>12</v>
      </c>
      <c r="B24" s="28" t="e">
        <f>LOOKUP(C24, Boats!$A$3:B$45,Boats!B$3:B$45)&amp;NSFLAG</f>
        <v>#N/A</v>
      </c>
      <c r="C24" s="55"/>
      <c r="D24" s="29" t="e">
        <f>IF(E$9="NSWL",LOOKUP(C24, Boats!$A$3:E$45,Boats!I$3:I$45),(IF(E$9="NSCR",LOOKUP(C24, Boats!$A$3:E$45,Boats!F$3:F$45),)))</f>
        <v>#N/A</v>
      </c>
      <c r="E24" s="48">
        <v>23</v>
      </c>
      <c r="F24" s="48">
        <v>0</v>
      </c>
      <c r="G24" s="48">
        <v>0</v>
      </c>
      <c r="H24" s="30">
        <f t="shared" si="0"/>
        <v>46500</v>
      </c>
      <c r="I24" s="31">
        <f t="shared" si="1"/>
        <v>46500</v>
      </c>
      <c r="J24" s="41">
        <f t="shared" si="2"/>
        <v>12</v>
      </c>
      <c r="K24" s="42">
        <f t="shared" si="3"/>
        <v>55</v>
      </c>
      <c r="L24" s="42">
        <f t="shared" si="4"/>
        <v>0</v>
      </c>
      <c r="M24" s="44"/>
      <c r="N24" s="47" t="e">
        <f t="shared" si="9"/>
        <v>#N/A</v>
      </c>
      <c r="O24" s="111" t="e">
        <f t="shared" si="10"/>
        <v>#N/A</v>
      </c>
      <c r="P24" s="40" t="e">
        <f t="shared" si="5"/>
        <v>#N/A</v>
      </c>
      <c r="Q24" s="41" t="e">
        <f t="shared" si="6"/>
        <v>#N/A</v>
      </c>
      <c r="R24" s="42" t="e">
        <f t="shared" si="7"/>
        <v>#N/A</v>
      </c>
      <c r="S24" s="52" t="e">
        <f t="shared" si="8"/>
        <v>#N/A</v>
      </c>
      <c r="T24" s="53"/>
    </row>
    <row r="25" spans="1:20" x14ac:dyDescent="0.2">
      <c r="A25" s="21">
        <v>13</v>
      </c>
      <c r="B25" s="28" t="e">
        <f>LOOKUP(C25, Boats!$A$3:B$45,Boats!B$3:B$45)&amp;NSFLAG</f>
        <v>#N/A</v>
      </c>
      <c r="C25" s="55"/>
      <c r="D25" s="29" t="e">
        <f>IF(E$9="NSWL",LOOKUP(C25, Boats!$A$3:E$45,Boats!I$3:I$45),(IF(E$9="NSCR",LOOKUP(C25, Boats!$A$3:E$45,Boats!F$3:F$45),)))</f>
        <v>#N/A</v>
      </c>
      <c r="E25" s="48">
        <v>23</v>
      </c>
      <c r="F25" s="48">
        <v>0</v>
      </c>
      <c r="G25" s="48">
        <v>0</v>
      </c>
      <c r="H25" s="30">
        <f t="shared" si="0"/>
        <v>46500</v>
      </c>
      <c r="I25" s="31">
        <f t="shared" si="1"/>
        <v>46500</v>
      </c>
      <c r="J25" s="41">
        <f t="shared" si="2"/>
        <v>12</v>
      </c>
      <c r="K25" s="42">
        <f t="shared" si="3"/>
        <v>55</v>
      </c>
      <c r="L25" s="42">
        <f t="shared" si="4"/>
        <v>0</v>
      </c>
      <c r="M25" s="44"/>
      <c r="N25" s="47" t="e">
        <f t="shared" si="9"/>
        <v>#N/A</v>
      </c>
      <c r="O25" s="111" t="e">
        <f t="shared" si="10"/>
        <v>#N/A</v>
      </c>
      <c r="P25" s="40" t="e">
        <f t="shared" si="5"/>
        <v>#N/A</v>
      </c>
      <c r="Q25" s="41" t="e">
        <f t="shared" si="6"/>
        <v>#N/A</v>
      </c>
      <c r="R25" s="42" t="e">
        <f t="shared" si="7"/>
        <v>#N/A</v>
      </c>
      <c r="S25" s="52" t="e">
        <f t="shared" si="8"/>
        <v>#N/A</v>
      </c>
      <c r="T25" s="53"/>
    </row>
    <row r="26" spans="1:20" x14ac:dyDescent="0.2">
      <c r="A26" s="21">
        <v>14</v>
      </c>
      <c r="B26" s="28" t="e">
        <f>LOOKUP(C26, Boats!$A$3:B$45,Boats!B$3:B$45)&amp;NSFLAG</f>
        <v>#N/A</v>
      </c>
      <c r="C26" s="55"/>
      <c r="D26" s="29" t="e">
        <f>IF(E$9="NSWL",LOOKUP(C26, Boats!$A$3:E$45,Boats!I$3:I$45),(IF(E$9="NSCR",LOOKUP(C26, Boats!$A$3:E$45,Boats!F$3:F$45),)))</f>
        <v>#N/A</v>
      </c>
      <c r="E26" s="48">
        <v>23</v>
      </c>
      <c r="F26" s="48">
        <v>0</v>
      </c>
      <c r="G26" s="48">
        <v>0</v>
      </c>
      <c r="H26" s="30">
        <f t="shared" si="0"/>
        <v>46500</v>
      </c>
      <c r="I26" s="31">
        <f t="shared" si="1"/>
        <v>46500</v>
      </c>
      <c r="J26" s="41">
        <f t="shared" si="2"/>
        <v>12</v>
      </c>
      <c r="K26" s="42">
        <f t="shared" si="3"/>
        <v>55</v>
      </c>
      <c r="L26" s="42">
        <f t="shared" si="4"/>
        <v>0</v>
      </c>
      <c r="M26" s="44"/>
      <c r="N26" s="47" t="e">
        <f t="shared" si="9"/>
        <v>#N/A</v>
      </c>
      <c r="O26" s="111" t="e">
        <f t="shared" si="10"/>
        <v>#N/A</v>
      </c>
      <c r="P26" s="40" t="e">
        <f t="shared" si="5"/>
        <v>#N/A</v>
      </c>
      <c r="Q26" s="41" t="e">
        <f t="shared" si="6"/>
        <v>#N/A</v>
      </c>
      <c r="R26" s="42" t="e">
        <f t="shared" si="7"/>
        <v>#N/A</v>
      </c>
      <c r="S26" s="52" t="e">
        <f t="shared" si="8"/>
        <v>#N/A</v>
      </c>
      <c r="T26" s="53"/>
    </row>
    <row r="27" spans="1:20" x14ac:dyDescent="0.2">
      <c r="A27" s="21">
        <v>15</v>
      </c>
      <c r="B27" s="28" t="e">
        <f>LOOKUP(C27, Boats!$A$3:B$45,Boats!B$3:B$45)&amp;NSFLAG</f>
        <v>#N/A</v>
      </c>
      <c r="C27" s="55"/>
      <c r="D27" s="29" t="e">
        <f>IF(E$9="NSWL",LOOKUP(C27, Boats!$A$3:E$45,Boats!I$3:I$45),(IF(E$9="NSCR",LOOKUP(C27, Boats!$A$3:E$45,Boats!F$3:F$45),)))</f>
        <v>#N/A</v>
      </c>
      <c r="E27" s="48">
        <v>23</v>
      </c>
      <c r="F27" s="48">
        <v>0</v>
      </c>
      <c r="G27" s="48">
        <v>0</v>
      </c>
      <c r="H27" s="30">
        <f t="shared" si="0"/>
        <v>46500</v>
      </c>
      <c r="I27" s="31">
        <f t="shared" si="1"/>
        <v>46500</v>
      </c>
      <c r="J27" s="41">
        <f t="shared" si="2"/>
        <v>12</v>
      </c>
      <c r="K27" s="42">
        <f t="shared" si="3"/>
        <v>55</v>
      </c>
      <c r="L27" s="42">
        <f t="shared" si="4"/>
        <v>0</v>
      </c>
      <c r="M27" s="44"/>
      <c r="N27" s="47" t="e">
        <f t="shared" si="9"/>
        <v>#N/A</v>
      </c>
      <c r="O27" s="111" t="e">
        <f t="shared" si="10"/>
        <v>#N/A</v>
      </c>
      <c r="P27" s="40" t="e">
        <f t="shared" si="5"/>
        <v>#N/A</v>
      </c>
      <c r="Q27" s="41" t="e">
        <f t="shared" si="6"/>
        <v>#N/A</v>
      </c>
      <c r="R27" s="42" t="e">
        <f t="shared" si="7"/>
        <v>#N/A</v>
      </c>
      <c r="S27" s="52" t="e">
        <f t="shared" si="8"/>
        <v>#N/A</v>
      </c>
      <c r="T27" s="53"/>
    </row>
    <row r="28" spans="1:20" x14ac:dyDescent="0.2">
      <c r="A28" s="21">
        <v>16</v>
      </c>
      <c r="B28" s="28" t="e">
        <f>LOOKUP(C28, Boats!$A$3:B$45,Boats!B$3:B$45)&amp;NSFLAG</f>
        <v>#N/A</v>
      </c>
      <c r="C28" s="55"/>
      <c r="D28" s="29" t="e">
        <f>IF(E$9="NSWL",LOOKUP(C28, Boats!$A$3:E$45,Boats!I$3:I$45),(IF(E$9="NSCR",LOOKUP(C28, Boats!$A$3:E$45,Boats!F$3:F$45),)))</f>
        <v>#N/A</v>
      </c>
      <c r="E28" s="48">
        <v>23</v>
      </c>
      <c r="F28" s="48">
        <v>0</v>
      </c>
      <c r="G28" s="48">
        <v>0</v>
      </c>
      <c r="H28" s="30">
        <f t="shared" si="0"/>
        <v>46500</v>
      </c>
      <c r="I28" s="31">
        <f t="shared" si="1"/>
        <v>46500</v>
      </c>
      <c r="J28" s="41">
        <f t="shared" si="2"/>
        <v>12</v>
      </c>
      <c r="K28" s="42">
        <f t="shared" si="3"/>
        <v>55</v>
      </c>
      <c r="L28" s="42">
        <f t="shared" si="4"/>
        <v>0</v>
      </c>
      <c r="M28" s="45"/>
      <c r="N28" s="47" t="e">
        <f t="shared" si="9"/>
        <v>#N/A</v>
      </c>
      <c r="O28" s="111" t="e">
        <f t="shared" si="10"/>
        <v>#N/A</v>
      </c>
      <c r="P28" s="40" t="e">
        <f t="shared" si="5"/>
        <v>#N/A</v>
      </c>
      <c r="Q28" s="41" t="e">
        <f t="shared" si="6"/>
        <v>#N/A</v>
      </c>
      <c r="R28" s="42" t="e">
        <f t="shared" si="7"/>
        <v>#N/A</v>
      </c>
      <c r="S28" s="52" t="e">
        <f t="shared" si="8"/>
        <v>#N/A</v>
      </c>
      <c r="T28" s="53"/>
    </row>
    <row r="31" spans="1:20" ht="18" x14ac:dyDescent="0.2">
      <c r="B31" s="134" t="s">
        <v>207</v>
      </c>
      <c r="C31" s="135"/>
      <c r="D31" s="136"/>
      <c r="E31" s="51">
        <v>10</v>
      </c>
      <c r="F31" s="51">
        <v>10</v>
      </c>
      <c r="G31" s="51">
        <v>0</v>
      </c>
    </row>
    <row r="32" spans="1:20" ht="16.5" thickBot="1" x14ac:dyDescent="0.3">
      <c r="B32" s="37"/>
      <c r="C32" s="137" t="s">
        <v>104</v>
      </c>
      <c r="D32" s="138"/>
      <c r="E32" s="92"/>
      <c r="F32" s="92"/>
      <c r="G32" s="50"/>
      <c r="H32" s="50"/>
      <c r="I32" s="50"/>
      <c r="J32" s="50"/>
      <c r="K32" s="50"/>
      <c r="L32" s="50"/>
      <c r="M32" s="50"/>
      <c r="O32" s="22" t="s">
        <v>107</v>
      </c>
    </row>
    <row r="33" spans="1:20" ht="16.5" thickBot="1" x14ac:dyDescent="0.25">
      <c r="C33" s="139" t="s">
        <v>105</v>
      </c>
      <c r="D33" s="140"/>
      <c r="E33" s="141">
        <f>IF(ISBLANK(F32), E8, VLOOKUP(E32,Course!$A$23:$T$41, LOOKUP(F32,Course!$A$2:$A$19,Course!$B$2:$B$19),FALSE))+IF(ISBLANK(G32), 0, VLOOKUP(F32,Course!$A$23:$T$41, LOOKUP(G32,Course!$A$2:$A$19,Course!$B$2:$B$19),FALSE))+IF(ISBLANK(J32), 0, VLOOKUP(G32,Course!$A$23:$T$41, LOOKUP(J32,Course!$A$2:$A$19,Course!$B$2:$B$19),FALSE))+IF(ISBLANK(K32), 0, VLOOKUP(J32,Course!$A$23:$T$41, LOOKUP(K32,Course!$A$2:$A$19,Course!$B$2:$B$19),FALSE))+IF(ISBLANK(L32), 0, VLOOKUP(K32,Course!$A$23:$T$41, LOOKUP(L32,Course!$A$2:$A$19,Course!$B$2:$B$19),FALSE))+IF(ISBLANK(M32), 0, VLOOKUP(L32,Course!$A$23:$T$41, LOOKUP(M32,Course!$A$2:$A$19,Course!$B$2:$B$19),FALSE))</f>
        <v>0</v>
      </c>
      <c r="F33" s="142"/>
      <c r="O33" s="69"/>
    </row>
    <row r="34" spans="1:20" ht="17.25" thickTop="1" thickBot="1" x14ac:dyDescent="0.25">
      <c r="C34" s="90" t="s">
        <v>178</v>
      </c>
      <c r="D34" s="91"/>
      <c r="E34" s="93" t="s">
        <v>190</v>
      </c>
      <c r="F34" s="86"/>
    </row>
    <row r="35" spans="1:20" x14ac:dyDescent="0.2">
      <c r="B35" s="8"/>
      <c r="C35" s="87"/>
      <c r="D35" s="88"/>
      <c r="E35" s="89"/>
      <c r="F35" s="34"/>
      <c r="G35" s="35"/>
      <c r="H35" s="11"/>
      <c r="I35" s="11"/>
      <c r="J35" s="126" t="s">
        <v>23</v>
      </c>
      <c r="K35" s="127"/>
      <c r="L35" s="128"/>
      <c r="M35" s="38"/>
      <c r="N35" s="12" t="s">
        <v>24</v>
      </c>
      <c r="O35" s="126" t="s">
        <v>25</v>
      </c>
      <c r="P35" s="127"/>
      <c r="Q35" s="127"/>
      <c r="R35" s="127"/>
      <c r="S35" s="128"/>
      <c r="T35" s="10"/>
    </row>
    <row r="36" spans="1:20" ht="15" x14ac:dyDescent="0.25">
      <c r="B36" s="13" t="s">
        <v>26</v>
      </c>
      <c r="C36" s="14" t="s">
        <v>27</v>
      </c>
      <c r="D36" s="15" t="s">
        <v>24</v>
      </c>
      <c r="E36" s="129" t="s">
        <v>28</v>
      </c>
      <c r="F36" s="129"/>
      <c r="G36" s="129"/>
      <c r="H36" s="32"/>
      <c r="I36" s="16"/>
      <c r="J36" s="130" t="s">
        <v>29</v>
      </c>
      <c r="K36" s="130"/>
      <c r="L36" s="130"/>
      <c r="N36" s="17" t="s">
        <v>30</v>
      </c>
      <c r="O36" s="131" t="s">
        <v>31</v>
      </c>
      <c r="P36" s="132"/>
      <c r="Q36" s="132"/>
      <c r="R36" s="132"/>
      <c r="S36" s="133"/>
      <c r="T36" s="17" t="s">
        <v>32</v>
      </c>
    </row>
    <row r="37" spans="1:20" ht="15" thickBot="1" x14ac:dyDescent="0.25">
      <c r="B37" s="18" t="s">
        <v>33</v>
      </c>
      <c r="C37" s="14" t="s">
        <v>34</v>
      </c>
      <c r="D37" s="19" t="s">
        <v>35</v>
      </c>
      <c r="E37" s="20" t="s">
        <v>36</v>
      </c>
      <c r="F37" s="20" t="s">
        <v>37</v>
      </c>
      <c r="G37" s="20" t="s">
        <v>38</v>
      </c>
      <c r="H37" s="20"/>
      <c r="I37" s="20"/>
      <c r="J37" s="20" t="s">
        <v>36</v>
      </c>
      <c r="K37" s="20" t="s">
        <v>37</v>
      </c>
      <c r="L37" s="46" t="s">
        <v>38</v>
      </c>
      <c r="N37" s="46" t="s">
        <v>39</v>
      </c>
      <c r="O37" s="20" t="s">
        <v>40</v>
      </c>
      <c r="P37" s="20"/>
      <c r="Q37" s="20" t="s">
        <v>36</v>
      </c>
      <c r="R37" s="20" t="s">
        <v>37</v>
      </c>
      <c r="S37" s="20" t="s">
        <v>38</v>
      </c>
      <c r="T37" s="20" t="s">
        <v>41</v>
      </c>
    </row>
    <row r="38" spans="1:20" ht="15" thickTop="1" x14ac:dyDescent="0.2">
      <c r="A38" s="21">
        <v>1</v>
      </c>
      <c r="B38" s="28" t="e">
        <f>LOOKUP(C38, Boats!$A$3:B$45,Boats!B$3:B$45)</f>
        <v>#N/A</v>
      </c>
      <c r="C38" s="55"/>
      <c r="D38" s="29" t="e">
        <f>IF(E$34="NS",LOOKUP(C38, Boats!$A$3:E$45,Boats!I$3:I$45),(IF(E$34="WL",LOOKUP(C38, Boats!$A$3:E$45,Boats!F$3:F$45),(IF(E$34="CR",LOOKUP(C38, Boats!$A$3:E$45,Boats!G$3:G$45))))))</f>
        <v>#N/A</v>
      </c>
      <c r="E38" s="48">
        <v>23</v>
      </c>
      <c r="F38" s="48">
        <v>0</v>
      </c>
      <c r="G38" s="48">
        <v>0</v>
      </c>
      <c r="H38" s="39">
        <f t="shared" ref="H38:H53" si="11">((E38*60*60+F38*60+G38)-(E$31*60*60+F$31*60+G$31))</f>
        <v>46200</v>
      </c>
      <c r="I38" s="40">
        <f t="shared" ref="I38:I53" si="12">J38*60*60+K38*60</f>
        <v>46200</v>
      </c>
      <c r="J38" s="41">
        <f t="shared" ref="J38:J53" si="13">ROUNDDOWN(H38/60/60, 0)</f>
        <v>12</v>
      </c>
      <c r="K38" s="42">
        <f t="shared" ref="K38:K53" si="14">ROUNDDOWN((H38 - (J38*60*60))/60, 0)</f>
        <v>50</v>
      </c>
      <c r="L38" s="47">
        <f t="shared" ref="L38:L53" si="15">H38-I38</f>
        <v>0</v>
      </c>
      <c r="M38" s="44"/>
      <c r="N38" s="47" t="e">
        <f>650/(550+$D38)</f>
        <v>#N/A</v>
      </c>
      <c r="O38" s="54" t="e">
        <f>((J38*60+K38)*60+L38)*N38</f>
        <v>#N/A</v>
      </c>
      <c r="P38" s="40" t="e">
        <f t="shared" ref="P38:P53" si="16">Q38*60*60+R38*60</f>
        <v>#N/A</v>
      </c>
      <c r="Q38" s="41" t="e">
        <f t="shared" ref="Q38:Q53" si="17">ROUNDDOWN(O38/60/60, 0)</f>
        <v>#N/A</v>
      </c>
      <c r="R38" s="42" t="e">
        <f t="shared" ref="R38:R53" si="18">ROUNDDOWN((O38 - (Q38*60*60))/60, 0)</f>
        <v>#N/A</v>
      </c>
      <c r="S38" s="52" t="e">
        <f t="shared" ref="S38:S53" si="19">O38-P38</f>
        <v>#N/A</v>
      </c>
      <c r="T38" s="53"/>
    </row>
    <row r="39" spans="1:20" x14ac:dyDescent="0.2">
      <c r="A39" s="21">
        <v>2</v>
      </c>
      <c r="B39" s="28" t="e">
        <f>LOOKUP(C39, Boats!$A$3:B$45,Boats!B$3:B$45)</f>
        <v>#N/A</v>
      </c>
      <c r="C39" s="55"/>
      <c r="D39" s="29" t="e">
        <f>IF(E$34="NS",LOOKUP(C39, Boats!$A$3:E$45,Boats!I$3:I$45),(IF(E$34="WL",LOOKUP(C39, Boats!$A$3:E$45,Boats!F$3:F$45),(IF(E$34="CR",LOOKUP(C39, Boats!$A$3:E$45,Boats!G$3:G$45))))))</f>
        <v>#N/A</v>
      </c>
      <c r="E39" s="48">
        <v>23</v>
      </c>
      <c r="F39" s="48">
        <v>0</v>
      </c>
      <c r="G39" s="48">
        <v>0</v>
      </c>
      <c r="H39" s="39">
        <f t="shared" si="11"/>
        <v>46200</v>
      </c>
      <c r="I39" s="40">
        <f t="shared" si="12"/>
        <v>46200</v>
      </c>
      <c r="J39" s="41">
        <f t="shared" si="13"/>
        <v>12</v>
      </c>
      <c r="K39" s="42">
        <f t="shared" si="14"/>
        <v>50</v>
      </c>
      <c r="L39" s="42">
        <f t="shared" si="15"/>
        <v>0</v>
      </c>
      <c r="M39" s="45"/>
      <c r="N39" s="47" t="e">
        <f t="shared" ref="N39:N53" si="20">650/(550+$D39)</f>
        <v>#N/A</v>
      </c>
      <c r="O39" s="54" t="e">
        <f t="shared" ref="O39:O53" si="21">((J39*60+K39)*60+L39)-N39</f>
        <v>#N/A</v>
      </c>
      <c r="P39" s="40" t="e">
        <f t="shared" si="16"/>
        <v>#N/A</v>
      </c>
      <c r="Q39" s="41" t="e">
        <f t="shared" si="17"/>
        <v>#N/A</v>
      </c>
      <c r="R39" s="42" t="e">
        <f t="shared" si="18"/>
        <v>#N/A</v>
      </c>
      <c r="S39" s="52" t="e">
        <f t="shared" si="19"/>
        <v>#N/A</v>
      </c>
      <c r="T39" s="53"/>
    </row>
    <row r="40" spans="1:20" x14ac:dyDescent="0.2">
      <c r="A40" s="21">
        <v>3</v>
      </c>
      <c r="B40" s="28" t="e">
        <f>LOOKUP(C40, Boats!$A$3:B$45,Boats!B$3:B$45)</f>
        <v>#N/A</v>
      </c>
      <c r="C40" s="55"/>
      <c r="D40" s="29" t="e">
        <f>IF(E$34="NS",LOOKUP(C40, Boats!$A$3:E$45,Boats!I$3:I$45),(IF(E$34="WL",LOOKUP(C40, Boats!$A$3:E$45,Boats!F$3:F$45),(IF(E$34="CR",LOOKUP(C40, Boats!$A$3:E$45,Boats!G$3:G$45))))))</f>
        <v>#N/A</v>
      </c>
      <c r="E40" s="48">
        <v>23</v>
      </c>
      <c r="F40" s="48">
        <v>0</v>
      </c>
      <c r="G40" s="48">
        <v>0</v>
      </c>
      <c r="H40" s="39">
        <f t="shared" si="11"/>
        <v>46200</v>
      </c>
      <c r="I40" s="40">
        <f t="shared" si="12"/>
        <v>46200</v>
      </c>
      <c r="J40" s="41">
        <f t="shared" si="13"/>
        <v>12</v>
      </c>
      <c r="K40" s="42">
        <f t="shared" si="14"/>
        <v>50</v>
      </c>
      <c r="L40" s="42">
        <f t="shared" si="15"/>
        <v>0</v>
      </c>
      <c r="M40" s="43"/>
      <c r="N40" s="47" t="e">
        <f t="shared" si="20"/>
        <v>#N/A</v>
      </c>
      <c r="O40" s="54" t="e">
        <f t="shared" si="21"/>
        <v>#N/A</v>
      </c>
      <c r="P40" s="40" t="e">
        <f t="shared" si="16"/>
        <v>#N/A</v>
      </c>
      <c r="Q40" s="41" t="e">
        <f t="shared" si="17"/>
        <v>#N/A</v>
      </c>
      <c r="R40" s="42" t="e">
        <f t="shared" si="18"/>
        <v>#N/A</v>
      </c>
      <c r="S40" s="52" t="e">
        <f t="shared" si="19"/>
        <v>#N/A</v>
      </c>
      <c r="T40" s="53"/>
    </row>
    <row r="41" spans="1:20" x14ac:dyDescent="0.2">
      <c r="A41" s="21">
        <v>4</v>
      </c>
      <c r="B41" s="28" t="e">
        <f>LOOKUP(C41, Boats!$A$3:B$45,Boats!B$3:B$45)</f>
        <v>#N/A</v>
      </c>
      <c r="C41" s="55"/>
      <c r="D41" s="29" t="e">
        <f>IF(E$34="NS",LOOKUP(C41, Boats!$A$3:E$45,Boats!I$3:I$45),(IF(E$34="WL",LOOKUP(C41, Boats!$A$3:E$45,Boats!F$3:F$45),(IF(E$34="CR",LOOKUP(C41, Boats!$A$3:E$45,Boats!G$3:G$45))))))</f>
        <v>#N/A</v>
      </c>
      <c r="E41" s="48">
        <v>23</v>
      </c>
      <c r="F41" s="48">
        <v>0</v>
      </c>
      <c r="G41" s="48">
        <v>0</v>
      </c>
      <c r="H41" s="39">
        <f t="shared" si="11"/>
        <v>46200</v>
      </c>
      <c r="I41" s="40">
        <f t="shared" si="12"/>
        <v>46200</v>
      </c>
      <c r="J41" s="41">
        <f t="shared" si="13"/>
        <v>12</v>
      </c>
      <c r="K41" s="42">
        <f t="shared" si="14"/>
        <v>50</v>
      </c>
      <c r="L41" s="42">
        <f t="shared" si="15"/>
        <v>0</v>
      </c>
      <c r="M41" s="44"/>
      <c r="N41" s="47" t="e">
        <f t="shared" si="20"/>
        <v>#N/A</v>
      </c>
      <c r="O41" s="54" t="e">
        <f t="shared" si="21"/>
        <v>#N/A</v>
      </c>
      <c r="P41" s="40" t="e">
        <f t="shared" si="16"/>
        <v>#N/A</v>
      </c>
      <c r="Q41" s="41" t="e">
        <f t="shared" si="17"/>
        <v>#N/A</v>
      </c>
      <c r="R41" s="42" t="e">
        <f t="shared" si="18"/>
        <v>#N/A</v>
      </c>
      <c r="S41" s="52" t="e">
        <f t="shared" si="19"/>
        <v>#N/A</v>
      </c>
      <c r="T41" s="53"/>
    </row>
    <row r="42" spans="1:20" x14ac:dyDescent="0.2">
      <c r="A42" s="21">
        <v>5</v>
      </c>
      <c r="B42" s="28" t="e">
        <f>LOOKUP(C42, Boats!$A$3:B$45,Boats!B$3:B$45)</f>
        <v>#N/A</v>
      </c>
      <c r="C42" s="55"/>
      <c r="D42" s="29" t="e">
        <f>IF(E$34="NS",LOOKUP(C42, Boats!$A$3:E$45,Boats!I$3:I$45),(IF(E$34="WL",LOOKUP(C42, Boats!$A$3:E$45,Boats!F$3:F$45),(IF(E$34="CR",LOOKUP(C42, Boats!$A$3:E$45,Boats!G$3:G$45))))))</f>
        <v>#N/A</v>
      </c>
      <c r="E42" s="48">
        <v>23</v>
      </c>
      <c r="F42" s="48">
        <v>0</v>
      </c>
      <c r="G42" s="48">
        <v>0</v>
      </c>
      <c r="H42" s="39">
        <f t="shared" si="11"/>
        <v>46200</v>
      </c>
      <c r="I42" s="40">
        <f t="shared" si="12"/>
        <v>46200</v>
      </c>
      <c r="J42" s="41">
        <f t="shared" si="13"/>
        <v>12</v>
      </c>
      <c r="K42" s="42">
        <f t="shared" si="14"/>
        <v>50</v>
      </c>
      <c r="L42" s="42">
        <f t="shared" si="15"/>
        <v>0</v>
      </c>
      <c r="M42" s="44"/>
      <c r="N42" s="47" t="e">
        <f t="shared" si="20"/>
        <v>#N/A</v>
      </c>
      <c r="O42" s="54" t="e">
        <f t="shared" si="21"/>
        <v>#N/A</v>
      </c>
      <c r="P42" s="40" t="e">
        <f t="shared" si="16"/>
        <v>#N/A</v>
      </c>
      <c r="Q42" s="41" t="e">
        <f t="shared" si="17"/>
        <v>#N/A</v>
      </c>
      <c r="R42" s="42" t="e">
        <f t="shared" si="18"/>
        <v>#N/A</v>
      </c>
      <c r="S42" s="52" t="e">
        <f t="shared" si="19"/>
        <v>#N/A</v>
      </c>
      <c r="T42" s="53"/>
    </row>
    <row r="43" spans="1:20" x14ac:dyDescent="0.2">
      <c r="A43" s="21">
        <v>6</v>
      </c>
      <c r="B43" s="28" t="e">
        <f>LOOKUP(C43, Boats!$A$3:B$45,Boats!B$3:B$45)</f>
        <v>#N/A</v>
      </c>
      <c r="C43" s="55"/>
      <c r="D43" s="29" t="e">
        <f>IF(E$34="NS",LOOKUP(C43, Boats!$A$3:E$45,Boats!I$3:I$45),(IF(E$34="WL",LOOKUP(C43, Boats!$A$3:E$45,Boats!F$3:F$45),(IF(E$34="CR",LOOKUP(C43, Boats!$A$3:E$45,Boats!G$3:G$45))))))</f>
        <v>#N/A</v>
      </c>
      <c r="E43" s="48">
        <v>23</v>
      </c>
      <c r="F43" s="48">
        <v>0</v>
      </c>
      <c r="G43" s="48">
        <v>0</v>
      </c>
      <c r="H43" s="39">
        <f t="shared" si="11"/>
        <v>46200</v>
      </c>
      <c r="I43" s="40">
        <f t="shared" si="12"/>
        <v>46200</v>
      </c>
      <c r="J43" s="41">
        <f t="shared" si="13"/>
        <v>12</v>
      </c>
      <c r="K43" s="42">
        <f t="shared" si="14"/>
        <v>50</v>
      </c>
      <c r="L43" s="42">
        <f t="shared" si="15"/>
        <v>0</v>
      </c>
      <c r="M43" s="45"/>
      <c r="N43" s="47" t="e">
        <f t="shared" si="20"/>
        <v>#N/A</v>
      </c>
      <c r="O43" s="54" t="e">
        <f t="shared" si="21"/>
        <v>#N/A</v>
      </c>
      <c r="P43" s="40" t="e">
        <f t="shared" si="16"/>
        <v>#N/A</v>
      </c>
      <c r="Q43" s="41" t="e">
        <f t="shared" si="17"/>
        <v>#N/A</v>
      </c>
      <c r="R43" s="42" t="e">
        <f t="shared" si="18"/>
        <v>#N/A</v>
      </c>
      <c r="S43" s="52" t="e">
        <f t="shared" si="19"/>
        <v>#N/A</v>
      </c>
      <c r="T43" s="53"/>
    </row>
    <row r="44" spans="1:20" x14ac:dyDescent="0.2">
      <c r="A44" s="21">
        <v>7</v>
      </c>
      <c r="B44" s="28" t="e">
        <f>LOOKUP(C44, Boats!$A$3:B$45,Boats!B$3:B$45)</f>
        <v>#N/A</v>
      </c>
      <c r="C44" s="55"/>
      <c r="D44" s="29" t="e">
        <f>IF(E$34="NS",LOOKUP(C44, Boats!$A$3:E$45,Boats!I$3:I$45),(IF(E$34="WL",LOOKUP(C44, Boats!$A$3:E$45,Boats!F$3:F$45),(IF(E$34="CR",LOOKUP(C44, Boats!$A$3:E$45,Boats!G$3:G$45))))))</f>
        <v>#N/A</v>
      </c>
      <c r="E44" s="48">
        <v>23</v>
      </c>
      <c r="F44" s="48">
        <v>0</v>
      </c>
      <c r="G44" s="48">
        <v>0</v>
      </c>
      <c r="H44" s="39">
        <f t="shared" si="11"/>
        <v>46200</v>
      </c>
      <c r="I44" s="40">
        <f t="shared" si="12"/>
        <v>46200</v>
      </c>
      <c r="J44" s="41">
        <f t="shared" si="13"/>
        <v>12</v>
      </c>
      <c r="K44" s="42">
        <f t="shared" si="14"/>
        <v>50</v>
      </c>
      <c r="L44" s="42">
        <f t="shared" si="15"/>
        <v>0</v>
      </c>
      <c r="M44" s="44"/>
      <c r="N44" s="47" t="e">
        <f t="shared" si="20"/>
        <v>#N/A</v>
      </c>
      <c r="O44" s="54" t="e">
        <f t="shared" si="21"/>
        <v>#N/A</v>
      </c>
      <c r="P44" s="40" t="e">
        <f t="shared" si="16"/>
        <v>#N/A</v>
      </c>
      <c r="Q44" s="41" t="e">
        <f t="shared" si="17"/>
        <v>#N/A</v>
      </c>
      <c r="R44" s="42" t="e">
        <f t="shared" si="18"/>
        <v>#N/A</v>
      </c>
      <c r="S44" s="52" t="e">
        <f t="shared" si="19"/>
        <v>#N/A</v>
      </c>
      <c r="T44" s="53"/>
    </row>
    <row r="45" spans="1:20" x14ac:dyDescent="0.2">
      <c r="A45" s="21">
        <v>8</v>
      </c>
      <c r="B45" s="28" t="e">
        <f>LOOKUP(C45, Boats!$A$3:B$45,Boats!B$3:B$45)</f>
        <v>#N/A</v>
      </c>
      <c r="C45" s="55"/>
      <c r="D45" s="29" t="e">
        <f>IF(E$34="NS",LOOKUP(C45, Boats!$A$3:E$45,Boats!I$3:I$45),(IF(E$34="WL",LOOKUP(C45, Boats!$A$3:E$45,Boats!F$3:F$45),(IF(E$34="CR",LOOKUP(C45, Boats!$A$3:E$45,Boats!G$3:G$45))))))</f>
        <v>#N/A</v>
      </c>
      <c r="E45" s="48">
        <v>23</v>
      </c>
      <c r="F45" s="48">
        <v>0</v>
      </c>
      <c r="G45" s="48">
        <v>0</v>
      </c>
      <c r="H45" s="39">
        <f t="shared" si="11"/>
        <v>46200</v>
      </c>
      <c r="I45" s="40">
        <f t="shared" si="12"/>
        <v>46200</v>
      </c>
      <c r="J45" s="41">
        <f t="shared" si="13"/>
        <v>12</v>
      </c>
      <c r="K45" s="42">
        <f t="shared" si="14"/>
        <v>50</v>
      </c>
      <c r="L45" s="42">
        <f t="shared" si="15"/>
        <v>0</v>
      </c>
      <c r="M45" s="45"/>
      <c r="N45" s="47" t="e">
        <f t="shared" si="20"/>
        <v>#N/A</v>
      </c>
      <c r="O45" s="54" t="e">
        <f t="shared" si="21"/>
        <v>#N/A</v>
      </c>
      <c r="P45" s="40" t="e">
        <f t="shared" si="16"/>
        <v>#N/A</v>
      </c>
      <c r="Q45" s="41" t="e">
        <f t="shared" si="17"/>
        <v>#N/A</v>
      </c>
      <c r="R45" s="42" t="e">
        <f t="shared" si="18"/>
        <v>#N/A</v>
      </c>
      <c r="S45" s="52" t="e">
        <f t="shared" si="19"/>
        <v>#N/A</v>
      </c>
      <c r="T45" s="53"/>
    </row>
    <row r="46" spans="1:20" x14ac:dyDescent="0.2">
      <c r="A46" s="21">
        <v>9</v>
      </c>
      <c r="B46" s="28" t="e">
        <f>LOOKUP(C46, Boats!$A$3:B$45,Boats!B$3:B$45)</f>
        <v>#N/A</v>
      </c>
      <c r="C46" s="55"/>
      <c r="D46" s="29" t="e">
        <f>IF(E$34="NS",LOOKUP(C46, Boats!$A$3:E$45,Boats!I$3:I$45),(IF(E$34="WL",LOOKUP(C46, Boats!$A$3:E$45,Boats!F$3:F$45),(IF(E$34="CR",LOOKUP(C46, Boats!$A$3:E$45,Boats!G$3:G$45))))))</f>
        <v>#N/A</v>
      </c>
      <c r="E46" s="48">
        <v>23</v>
      </c>
      <c r="F46" s="48">
        <v>0</v>
      </c>
      <c r="G46" s="48">
        <v>0</v>
      </c>
      <c r="H46" s="39">
        <f t="shared" si="11"/>
        <v>46200</v>
      </c>
      <c r="I46" s="40">
        <f t="shared" si="12"/>
        <v>46200</v>
      </c>
      <c r="J46" s="41">
        <f t="shared" si="13"/>
        <v>12</v>
      </c>
      <c r="K46" s="42">
        <f t="shared" si="14"/>
        <v>50</v>
      </c>
      <c r="L46" s="42">
        <f t="shared" si="15"/>
        <v>0</v>
      </c>
      <c r="M46" s="45"/>
      <c r="N46" s="47" t="e">
        <f t="shared" si="20"/>
        <v>#N/A</v>
      </c>
      <c r="O46" s="54" t="e">
        <f t="shared" si="21"/>
        <v>#N/A</v>
      </c>
      <c r="P46" s="40" t="e">
        <f t="shared" si="16"/>
        <v>#N/A</v>
      </c>
      <c r="Q46" s="41" t="e">
        <f t="shared" si="17"/>
        <v>#N/A</v>
      </c>
      <c r="R46" s="42" t="e">
        <f t="shared" si="18"/>
        <v>#N/A</v>
      </c>
      <c r="S46" s="52" t="e">
        <f t="shared" si="19"/>
        <v>#N/A</v>
      </c>
      <c r="T46" s="53"/>
    </row>
    <row r="47" spans="1:20" x14ac:dyDescent="0.2">
      <c r="A47" s="21">
        <v>10</v>
      </c>
      <c r="B47" s="28" t="e">
        <f>LOOKUP(C47, Boats!$A$3:B$45,Boats!B$3:B$45)</f>
        <v>#N/A</v>
      </c>
      <c r="C47" s="55"/>
      <c r="D47" s="29" t="e">
        <f>IF(E$34="NS",LOOKUP(C47, Boats!$A$3:E$45,Boats!I$3:I$45),(IF(E$34="WL",LOOKUP(C47, Boats!$A$3:E$45,Boats!F$3:F$45),(IF(E$34="CR",LOOKUP(C47, Boats!$A$3:E$45,Boats!G$3:G$45))))))</f>
        <v>#N/A</v>
      </c>
      <c r="E47" s="48">
        <v>23</v>
      </c>
      <c r="F47" s="48">
        <v>0</v>
      </c>
      <c r="G47" s="48">
        <v>0</v>
      </c>
      <c r="H47" s="39">
        <f t="shared" si="11"/>
        <v>46200</v>
      </c>
      <c r="I47" s="40">
        <f t="shared" si="12"/>
        <v>46200</v>
      </c>
      <c r="J47" s="41">
        <f t="shared" si="13"/>
        <v>12</v>
      </c>
      <c r="K47" s="42">
        <f t="shared" si="14"/>
        <v>50</v>
      </c>
      <c r="L47" s="42">
        <f t="shared" si="15"/>
        <v>0</v>
      </c>
      <c r="M47" s="44"/>
      <c r="N47" s="47" t="e">
        <f t="shared" si="20"/>
        <v>#N/A</v>
      </c>
      <c r="O47" s="54" t="e">
        <f t="shared" si="21"/>
        <v>#N/A</v>
      </c>
      <c r="P47" s="40" t="e">
        <f t="shared" si="16"/>
        <v>#N/A</v>
      </c>
      <c r="Q47" s="41" t="e">
        <f t="shared" si="17"/>
        <v>#N/A</v>
      </c>
      <c r="R47" s="42" t="e">
        <f t="shared" si="18"/>
        <v>#N/A</v>
      </c>
      <c r="S47" s="52" t="e">
        <f t="shared" si="19"/>
        <v>#N/A</v>
      </c>
      <c r="T47" s="53"/>
    </row>
    <row r="48" spans="1:20" x14ac:dyDescent="0.2">
      <c r="A48" s="21">
        <v>11</v>
      </c>
      <c r="B48" s="28" t="e">
        <f>LOOKUP(C48, Boats!$A$3:B$45,Boats!B$3:B$45)</f>
        <v>#N/A</v>
      </c>
      <c r="C48" s="55"/>
      <c r="D48" s="29" t="e">
        <f>IF(E$34="NS",LOOKUP(C48, Boats!$A$3:E$45,Boats!I$3:I$45),(IF(E$34="WL",LOOKUP(C48, Boats!$A$3:E$45,Boats!F$3:F$45),(IF(E$34="CR",LOOKUP(C48, Boats!$A$3:E$45,Boats!G$3:G$45))))))</f>
        <v>#N/A</v>
      </c>
      <c r="E48" s="48">
        <v>23</v>
      </c>
      <c r="F48" s="48">
        <v>0</v>
      </c>
      <c r="G48" s="48">
        <v>0</v>
      </c>
      <c r="H48" s="39">
        <f t="shared" si="11"/>
        <v>46200</v>
      </c>
      <c r="I48" s="40">
        <f t="shared" si="12"/>
        <v>46200</v>
      </c>
      <c r="J48" s="41">
        <f t="shared" si="13"/>
        <v>12</v>
      </c>
      <c r="K48" s="42">
        <f t="shared" si="14"/>
        <v>50</v>
      </c>
      <c r="L48" s="42">
        <f t="shared" si="15"/>
        <v>0</v>
      </c>
      <c r="M48" s="44"/>
      <c r="N48" s="47" t="e">
        <f t="shared" si="20"/>
        <v>#N/A</v>
      </c>
      <c r="O48" s="54" t="e">
        <f t="shared" si="21"/>
        <v>#N/A</v>
      </c>
      <c r="P48" s="40" t="e">
        <f t="shared" si="16"/>
        <v>#N/A</v>
      </c>
      <c r="Q48" s="41" t="e">
        <f t="shared" si="17"/>
        <v>#N/A</v>
      </c>
      <c r="R48" s="42" t="e">
        <f t="shared" si="18"/>
        <v>#N/A</v>
      </c>
      <c r="S48" s="52" t="e">
        <f t="shared" si="19"/>
        <v>#N/A</v>
      </c>
      <c r="T48" s="53"/>
    </row>
    <row r="49" spans="1:20" x14ac:dyDescent="0.2">
      <c r="A49" s="21">
        <v>12</v>
      </c>
      <c r="B49" s="28" t="e">
        <f>LOOKUP(C49, Boats!$A$3:B$45,Boats!B$3:B$45)</f>
        <v>#N/A</v>
      </c>
      <c r="C49" s="55"/>
      <c r="D49" s="29" t="e">
        <f>IF(E$34="NS",LOOKUP(C49, Boats!$A$3:E$45,Boats!I$3:I$45),(IF(E$34="WL",LOOKUP(C49, Boats!$A$3:E$45,Boats!F$3:F$45),(IF(E$34="CR",LOOKUP(C49, Boats!$A$3:E$45,Boats!G$3:G$45))))))</f>
        <v>#N/A</v>
      </c>
      <c r="E49" s="48">
        <v>23</v>
      </c>
      <c r="F49" s="48">
        <v>0</v>
      </c>
      <c r="G49" s="48">
        <v>0</v>
      </c>
      <c r="H49" s="39">
        <f t="shared" si="11"/>
        <v>46200</v>
      </c>
      <c r="I49" s="40">
        <f t="shared" si="12"/>
        <v>46200</v>
      </c>
      <c r="J49" s="41">
        <f t="shared" si="13"/>
        <v>12</v>
      </c>
      <c r="K49" s="42">
        <f t="shared" si="14"/>
        <v>50</v>
      </c>
      <c r="L49" s="42">
        <f t="shared" si="15"/>
        <v>0</v>
      </c>
      <c r="M49" s="44"/>
      <c r="N49" s="47" t="e">
        <f t="shared" si="20"/>
        <v>#N/A</v>
      </c>
      <c r="O49" s="54" t="e">
        <f t="shared" si="21"/>
        <v>#N/A</v>
      </c>
      <c r="P49" s="40" t="e">
        <f t="shared" si="16"/>
        <v>#N/A</v>
      </c>
      <c r="Q49" s="41" t="e">
        <f t="shared" si="17"/>
        <v>#N/A</v>
      </c>
      <c r="R49" s="42" t="e">
        <f t="shared" si="18"/>
        <v>#N/A</v>
      </c>
      <c r="S49" s="52" t="e">
        <f t="shared" si="19"/>
        <v>#N/A</v>
      </c>
      <c r="T49" s="53"/>
    </row>
    <row r="50" spans="1:20" x14ac:dyDescent="0.2">
      <c r="A50" s="21">
        <v>13</v>
      </c>
      <c r="B50" s="28" t="e">
        <f>LOOKUP(C50, Boats!$A$3:B$45,Boats!B$3:B$45)</f>
        <v>#N/A</v>
      </c>
      <c r="C50" s="55"/>
      <c r="D50" s="29" t="e">
        <f>IF(E$34="NS",LOOKUP(C50, Boats!$A$3:E$45,Boats!I$3:I$45),(IF(E$34="WL",LOOKUP(C50, Boats!$A$3:E$45,Boats!F$3:F$45),(IF(E$34="CR",LOOKUP(C50, Boats!$A$3:E$45,Boats!G$3:G$45))))))</f>
        <v>#N/A</v>
      </c>
      <c r="E50" s="48">
        <v>23</v>
      </c>
      <c r="F50" s="48">
        <v>0</v>
      </c>
      <c r="G50" s="48">
        <v>0</v>
      </c>
      <c r="H50" s="39">
        <f t="shared" si="11"/>
        <v>46200</v>
      </c>
      <c r="I50" s="40">
        <f t="shared" si="12"/>
        <v>46200</v>
      </c>
      <c r="J50" s="41">
        <f t="shared" si="13"/>
        <v>12</v>
      </c>
      <c r="K50" s="42">
        <f t="shared" si="14"/>
        <v>50</v>
      </c>
      <c r="L50" s="42">
        <f t="shared" si="15"/>
        <v>0</v>
      </c>
      <c r="M50" s="44"/>
      <c r="N50" s="47" t="e">
        <f t="shared" si="20"/>
        <v>#N/A</v>
      </c>
      <c r="O50" s="54" t="e">
        <f t="shared" si="21"/>
        <v>#N/A</v>
      </c>
      <c r="P50" s="40" t="e">
        <f t="shared" si="16"/>
        <v>#N/A</v>
      </c>
      <c r="Q50" s="41" t="e">
        <f t="shared" si="17"/>
        <v>#N/A</v>
      </c>
      <c r="R50" s="42" t="e">
        <f t="shared" si="18"/>
        <v>#N/A</v>
      </c>
      <c r="S50" s="52" t="e">
        <f t="shared" si="19"/>
        <v>#N/A</v>
      </c>
      <c r="T50" s="53"/>
    </row>
    <row r="51" spans="1:20" x14ac:dyDescent="0.2">
      <c r="A51" s="21">
        <v>14</v>
      </c>
      <c r="B51" s="28" t="e">
        <f>LOOKUP(C51, Boats!$A$3:B$45,Boats!B$3:B$45)</f>
        <v>#N/A</v>
      </c>
      <c r="C51" s="55"/>
      <c r="D51" s="29" t="e">
        <f>IF(E$34="NS",LOOKUP(C51, Boats!$A$3:E$45,Boats!I$3:I$45),(IF(E$34="WL",LOOKUP(C51, Boats!$A$3:E$45,Boats!F$3:F$45),(IF(E$34="CR",LOOKUP(C51, Boats!$A$3:E$45,Boats!G$3:G$45))))))</f>
        <v>#N/A</v>
      </c>
      <c r="E51" s="48">
        <v>23</v>
      </c>
      <c r="F51" s="48">
        <v>0</v>
      </c>
      <c r="G51" s="48">
        <v>0</v>
      </c>
      <c r="H51" s="39">
        <f t="shared" si="11"/>
        <v>46200</v>
      </c>
      <c r="I51" s="40">
        <f t="shared" si="12"/>
        <v>46200</v>
      </c>
      <c r="J51" s="41">
        <f t="shared" si="13"/>
        <v>12</v>
      </c>
      <c r="K51" s="42">
        <f t="shared" si="14"/>
        <v>50</v>
      </c>
      <c r="L51" s="42">
        <f t="shared" si="15"/>
        <v>0</v>
      </c>
      <c r="M51" s="44"/>
      <c r="N51" s="47" t="e">
        <f t="shared" si="20"/>
        <v>#N/A</v>
      </c>
      <c r="O51" s="54" t="e">
        <f t="shared" si="21"/>
        <v>#N/A</v>
      </c>
      <c r="P51" s="40" t="e">
        <f t="shared" si="16"/>
        <v>#N/A</v>
      </c>
      <c r="Q51" s="41" t="e">
        <f t="shared" si="17"/>
        <v>#N/A</v>
      </c>
      <c r="R51" s="42" t="e">
        <f t="shared" si="18"/>
        <v>#N/A</v>
      </c>
      <c r="S51" s="52" t="e">
        <f t="shared" si="19"/>
        <v>#N/A</v>
      </c>
      <c r="T51" s="53"/>
    </row>
    <row r="52" spans="1:20" x14ac:dyDescent="0.2">
      <c r="A52" s="21">
        <v>15</v>
      </c>
      <c r="B52" s="28" t="e">
        <f>LOOKUP(C52, Boats!$A$3:B$45,Boats!B$3:B$45)</f>
        <v>#N/A</v>
      </c>
      <c r="C52" s="55"/>
      <c r="D52" s="29" t="e">
        <f>IF(E$34="NS",LOOKUP(C52, Boats!$A$3:E$45,Boats!I$3:I$45),(IF(E$34="WL",LOOKUP(C52, Boats!$A$3:E$45,Boats!F$3:F$45),(IF(E$34="CR",LOOKUP(C52, Boats!$A$3:E$45,Boats!G$3:G$45))))))</f>
        <v>#N/A</v>
      </c>
      <c r="E52" s="48">
        <v>23</v>
      </c>
      <c r="F52" s="48">
        <v>0</v>
      </c>
      <c r="G52" s="48">
        <v>0</v>
      </c>
      <c r="H52" s="39">
        <f t="shared" si="11"/>
        <v>46200</v>
      </c>
      <c r="I52" s="40">
        <f t="shared" si="12"/>
        <v>46200</v>
      </c>
      <c r="J52" s="41">
        <f t="shared" si="13"/>
        <v>12</v>
      </c>
      <c r="K52" s="42">
        <f t="shared" si="14"/>
        <v>50</v>
      </c>
      <c r="L52" s="42">
        <f t="shared" si="15"/>
        <v>0</v>
      </c>
      <c r="M52" s="45"/>
      <c r="N52" s="47" t="e">
        <f t="shared" si="20"/>
        <v>#N/A</v>
      </c>
      <c r="O52" s="54" t="e">
        <f t="shared" si="21"/>
        <v>#N/A</v>
      </c>
      <c r="P52" s="40" t="e">
        <f t="shared" si="16"/>
        <v>#N/A</v>
      </c>
      <c r="Q52" s="41" t="e">
        <f t="shared" si="17"/>
        <v>#N/A</v>
      </c>
      <c r="R52" s="42" t="e">
        <f t="shared" si="18"/>
        <v>#N/A</v>
      </c>
      <c r="S52" s="52" t="e">
        <f t="shared" si="19"/>
        <v>#N/A</v>
      </c>
      <c r="T52" s="53"/>
    </row>
    <row r="53" spans="1:20" x14ac:dyDescent="0.2">
      <c r="A53" s="21">
        <v>16</v>
      </c>
      <c r="B53" s="28" t="e">
        <f>LOOKUP(C53, Boats!$A$3:B$45,Boats!B$3:B$45)</f>
        <v>#N/A</v>
      </c>
      <c r="C53" s="55"/>
      <c r="D53" s="29" t="e">
        <f>IF(E$34="NS",LOOKUP(C53, Boats!$A$3:E$45,Boats!I$3:I$45),(IF(E$34="WL",LOOKUP(C53, Boats!$A$3:E$45,Boats!F$3:F$45),(IF(E$34="CR",LOOKUP(C53, Boats!$A$3:E$45,Boats!G$3:G$45))))))</f>
        <v>#N/A</v>
      </c>
      <c r="E53" s="48">
        <v>23</v>
      </c>
      <c r="F53" s="48">
        <v>0</v>
      </c>
      <c r="G53" s="48">
        <v>0</v>
      </c>
      <c r="H53" s="39">
        <f t="shared" si="11"/>
        <v>46200</v>
      </c>
      <c r="I53" s="40">
        <f t="shared" si="12"/>
        <v>46200</v>
      </c>
      <c r="J53" s="41">
        <f t="shared" si="13"/>
        <v>12</v>
      </c>
      <c r="K53" s="42">
        <f t="shared" si="14"/>
        <v>50</v>
      </c>
      <c r="L53" s="42">
        <f t="shared" si="15"/>
        <v>0</v>
      </c>
      <c r="M53" s="45"/>
      <c r="N53" s="47" t="e">
        <f t="shared" si="20"/>
        <v>#N/A</v>
      </c>
      <c r="O53" s="54" t="e">
        <f t="shared" si="21"/>
        <v>#N/A</v>
      </c>
      <c r="P53" s="40" t="e">
        <f t="shared" si="16"/>
        <v>#N/A</v>
      </c>
      <c r="Q53" s="41" t="e">
        <f t="shared" si="17"/>
        <v>#N/A</v>
      </c>
      <c r="R53" s="42" t="e">
        <f t="shared" si="18"/>
        <v>#N/A</v>
      </c>
      <c r="S53" s="52" t="e">
        <f t="shared" si="19"/>
        <v>#N/A</v>
      </c>
      <c r="T53" s="53"/>
    </row>
  </sheetData>
  <sortState xmlns:xlrd2="http://schemas.microsoft.com/office/spreadsheetml/2017/richdata2" ref="B13:T28">
    <sortCondition ref="O13"/>
  </sortState>
  <mergeCells count="21">
    <mergeCell ref="D4:F4"/>
    <mergeCell ref="D3:H3"/>
    <mergeCell ref="J10:L10"/>
    <mergeCell ref="J11:L11"/>
    <mergeCell ref="C7:D7"/>
    <mergeCell ref="C8:D8"/>
    <mergeCell ref="B6:D6"/>
    <mergeCell ref="E8:F8"/>
    <mergeCell ref="D5:T5"/>
    <mergeCell ref="O10:S10"/>
    <mergeCell ref="O11:S11"/>
    <mergeCell ref="B31:D31"/>
    <mergeCell ref="C32:D32"/>
    <mergeCell ref="E11:G11"/>
    <mergeCell ref="C33:D33"/>
    <mergeCell ref="E33:F33"/>
    <mergeCell ref="J35:L35"/>
    <mergeCell ref="O35:S35"/>
    <mergeCell ref="E36:G36"/>
    <mergeCell ref="J36:L36"/>
    <mergeCell ref="O36:S36"/>
  </mergeCells>
  <dataValidations count="7">
    <dataValidation type="list" allowBlank="1" showInputMessage="1" showErrorMessage="1" sqref="C38:C49 D3 C12 C15:C28" xr:uid="{00000000-0002-0000-0100-000000000000}">
      <formula1>BoatName</formula1>
    </dataValidation>
    <dataValidation type="whole" allowBlank="1" showInputMessage="1" showErrorMessage="1" prompt="Seconds" sqref="G31 G38:G53 G6 G12 G14:G28" xr:uid="{00000000-0002-0000-0100-000001000000}">
      <formula1>0</formula1>
      <formula2>60</formula2>
    </dataValidation>
    <dataValidation type="whole" allowBlank="1" showInputMessage="1" showErrorMessage="1" prompt="Minutes" sqref="F31 F38:F53 F6 F12 F14:F28" xr:uid="{00000000-0002-0000-0100-000002000000}">
      <formula1>0</formula1>
      <formula2>60</formula2>
    </dataValidation>
    <dataValidation type="whole" allowBlank="1" showInputMessage="1" showErrorMessage="1" prompt="Hours must be in 24-hour Military format" sqref="E31 E38:E53 E6 E12 E14:E28" xr:uid="{00000000-0002-0000-0100-000003000000}">
      <formula1>0</formula1>
      <formula2>24</formula2>
    </dataValidation>
    <dataValidation type="list" showInputMessage="1" showErrorMessage="1" sqref="E32:G32 J32:M32 E7:G7 J7:M7" xr:uid="{00000000-0002-0000-0100-000004000000}">
      <formula1>RaceMark</formula1>
    </dataValidation>
    <dataValidation type="list" errorStyle="information" allowBlank="1" showInputMessage="1" showErrorMessage="1" sqref="C13:C14" xr:uid="{00000000-0002-0000-0100-000005000000}">
      <formula1>BoatName</formula1>
    </dataValidation>
    <dataValidation type="list" allowBlank="1" showInputMessage="1" showErrorMessage="1" sqref="E34 E9" xr:uid="{00000000-0002-0000-0100-000006000000}">
      <formula1>PHRFType</formula1>
    </dataValidation>
  </dataValidations>
  <pageMargins left="0.7" right="0.7" top="0.75" bottom="0.75" header="0.3" footer="0.3"/>
  <pageSetup orientation="portrait" r:id="rId1"/>
  <drawing r:id="rId2"/>
  <legacyDrawing r:id="rId3"/>
  <controls>
    <mc:AlternateContent xmlns:mc="http://schemas.openxmlformats.org/markup-compatibility/2006">
      <mc:Choice Requires="x14">
        <control shapeId="2056" r:id="rId4" name="CommandButton2">
          <controlPr defaultSize="0" autoLine="0" autoPict="0" r:id="rId5">
            <anchor moveWithCells="1">
              <from>
                <xdr:col>21</xdr:col>
                <xdr:colOff>228600</xdr:colOff>
                <xdr:row>34</xdr:row>
                <xdr:rowOff>123825</xdr:rowOff>
              </from>
              <to>
                <xdr:col>24</xdr:col>
                <xdr:colOff>85725</xdr:colOff>
                <xdr:row>37</xdr:row>
                <xdr:rowOff>114300</xdr:rowOff>
              </to>
            </anchor>
          </controlPr>
        </control>
      </mc:Choice>
      <mc:Fallback>
        <control shapeId="2056" r:id="rId4" name="CommandButton2"/>
      </mc:Fallback>
    </mc:AlternateContent>
    <mc:AlternateContent xmlns:mc="http://schemas.openxmlformats.org/markup-compatibility/2006">
      <mc:Choice Requires="x14">
        <control shapeId="2054" r:id="rId6" name="CommandButton1">
          <controlPr defaultSize="0" autoLine="0" autoPict="0" r:id="rId7">
            <anchor moveWithCells="1">
              <from>
                <xdr:col>21</xdr:col>
                <xdr:colOff>114300</xdr:colOff>
                <xdr:row>9</xdr:row>
                <xdr:rowOff>76200</xdr:rowOff>
              </from>
              <to>
                <xdr:col>24</xdr:col>
                <xdr:colOff>9525</xdr:colOff>
                <xdr:row>11</xdr:row>
                <xdr:rowOff>171450</xdr:rowOff>
              </to>
            </anchor>
          </controlPr>
        </control>
      </mc:Choice>
      <mc:Fallback>
        <control shapeId="2054" r:id="rId6" name="CommandButton1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W113"/>
  <sheetViews>
    <sheetView topLeftCell="A3" workbookViewId="0">
      <pane ySplit="570" activePane="bottomLeft"/>
      <selection activeCell="A3" sqref="A1:XFD1048576"/>
      <selection pane="bottomLeft" activeCell="C13" sqref="C13"/>
    </sheetView>
  </sheetViews>
  <sheetFormatPr defaultRowHeight="15" x14ac:dyDescent="0.25"/>
  <cols>
    <col min="1" max="1" width="16.42578125" customWidth="1"/>
    <col min="2" max="2" width="12.5703125" style="116" customWidth="1"/>
    <col min="3" max="3" width="21.28515625" customWidth="1"/>
    <col min="4" max="4" width="13.7109375" style="117" customWidth="1"/>
    <col min="5" max="5" width="26.7109375" customWidth="1"/>
    <col min="6" max="8" width="9.7109375" customWidth="1"/>
    <col min="9" max="9" width="11.140625" customWidth="1"/>
    <col min="11" max="11" width="8.7109375" customWidth="1"/>
  </cols>
  <sheetData>
    <row r="1" spans="1:23" x14ac:dyDescent="0.25">
      <c r="B1" s="116" t="s">
        <v>15</v>
      </c>
      <c r="F1" s="160" t="s">
        <v>24</v>
      </c>
      <c r="G1" s="160"/>
      <c r="H1" s="160"/>
      <c r="I1" s="160"/>
    </row>
    <row r="2" spans="1:23" x14ac:dyDescent="0.25">
      <c r="A2" s="24" t="s">
        <v>54</v>
      </c>
      <c r="B2" s="70" t="s">
        <v>93</v>
      </c>
      <c r="C2" s="24" t="s">
        <v>55</v>
      </c>
      <c r="D2" s="70" t="s">
        <v>293</v>
      </c>
      <c r="E2" s="24" t="s">
        <v>56</v>
      </c>
      <c r="F2" s="27" t="s">
        <v>192</v>
      </c>
      <c r="G2" s="27" t="s">
        <v>193</v>
      </c>
      <c r="H2" s="27" t="s">
        <v>195</v>
      </c>
      <c r="I2" s="27" t="s">
        <v>194</v>
      </c>
      <c r="J2" s="24" t="s">
        <v>90</v>
      </c>
      <c r="K2" s="24" t="s">
        <v>103</v>
      </c>
      <c r="L2" s="58" t="s">
        <v>10</v>
      </c>
      <c r="M2" s="58" t="s">
        <v>11</v>
      </c>
      <c r="N2" s="58" t="s">
        <v>94</v>
      </c>
      <c r="O2" s="58" t="s">
        <v>7</v>
      </c>
      <c r="P2" s="58" t="s">
        <v>95</v>
      </c>
      <c r="Q2" s="58" t="s">
        <v>96</v>
      </c>
      <c r="R2" s="58" t="s">
        <v>97</v>
      </c>
      <c r="S2" s="58" t="s">
        <v>98</v>
      </c>
      <c r="T2" s="58" t="s">
        <v>99</v>
      </c>
      <c r="U2" s="58" t="s">
        <v>100</v>
      </c>
    </row>
    <row r="3" spans="1:23" x14ac:dyDescent="0.25">
      <c r="A3" s="24"/>
      <c r="B3" s="70"/>
      <c r="C3" s="24"/>
      <c r="D3" s="27"/>
      <c r="E3" s="24"/>
      <c r="F3" s="27"/>
      <c r="G3" s="27"/>
      <c r="H3" s="27"/>
      <c r="I3" s="27"/>
      <c r="J3" s="24"/>
      <c r="V3" s="79">
        <f>SUM(V4:V48)</f>
        <v>15</v>
      </c>
    </row>
    <row r="4" spans="1:23" x14ac:dyDescent="0.25">
      <c r="A4" s="25" t="s">
        <v>42</v>
      </c>
      <c r="B4" s="71">
        <v>39519</v>
      </c>
      <c r="C4" s="25" t="s">
        <v>101</v>
      </c>
      <c r="D4" s="108" t="s">
        <v>20</v>
      </c>
      <c r="E4" s="26" t="s">
        <v>102</v>
      </c>
      <c r="F4" s="114">
        <v>36</v>
      </c>
      <c r="G4" s="114">
        <v>33</v>
      </c>
      <c r="H4" s="114">
        <v>42</v>
      </c>
      <c r="I4" s="114">
        <v>42</v>
      </c>
      <c r="J4" s="117" t="s">
        <v>91</v>
      </c>
      <c r="K4" s="117" t="s">
        <v>4</v>
      </c>
      <c r="L4" s="59">
        <v>51.25</v>
      </c>
      <c r="M4" s="59">
        <v>14.04</v>
      </c>
      <c r="N4" s="59">
        <v>50.45</v>
      </c>
      <c r="O4" s="59">
        <v>18.47</v>
      </c>
      <c r="P4" s="59">
        <v>39.4</v>
      </c>
      <c r="Q4" s="59">
        <v>34.119999999999997</v>
      </c>
      <c r="R4" s="60">
        <v>13000</v>
      </c>
      <c r="S4" s="59">
        <v>29.96</v>
      </c>
      <c r="T4" s="59">
        <v>63.34</v>
      </c>
      <c r="U4" s="59">
        <v>146.10607247052599</v>
      </c>
      <c r="V4" s="59"/>
      <c r="W4" s="25"/>
    </row>
    <row r="5" spans="1:23" x14ac:dyDescent="0.25">
      <c r="A5" s="25" t="s">
        <v>176</v>
      </c>
      <c r="B5" s="71">
        <v>93642</v>
      </c>
      <c r="C5" s="25" t="s">
        <v>177</v>
      </c>
      <c r="D5" s="108" t="s">
        <v>20</v>
      </c>
      <c r="E5" s="26"/>
      <c r="F5" s="114">
        <v>168</v>
      </c>
      <c r="G5" s="114">
        <v>168</v>
      </c>
      <c r="H5" s="114">
        <v>168</v>
      </c>
      <c r="I5" s="114">
        <v>168</v>
      </c>
      <c r="J5" s="117" t="s">
        <v>89</v>
      </c>
      <c r="K5" s="117" t="s">
        <v>6</v>
      </c>
      <c r="L5" s="59"/>
      <c r="M5" s="59"/>
      <c r="N5" s="59"/>
      <c r="O5" s="59"/>
      <c r="P5" s="59"/>
      <c r="Q5" s="59"/>
      <c r="R5" s="60"/>
      <c r="S5" s="59"/>
      <c r="T5" s="59"/>
      <c r="U5" s="59"/>
      <c r="V5" s="59">
        <v>1</v>
      </c>
      <c r="W5" s="25"/>
    </row>
    <row r="6" spans="1:23" x14ac:dyDescent="0.25">
      <c r="A6" s="25" t="s">
        <v>153</v>
      </c>
      <c r="B6" s="71" t="s">
        <v>154</v>
      </c>
      <c r="C6" s="81" t="s">
        <v>79</v>
      </c>
      <c r="D6" s="109" t="s">
        <v>20</v>
      </c>
      <c r="E6" s="26" t="s">
        <v>80</v>
      </c>
      <c r="F6" s="114">
        <v>36</v>
      </c>
      <c r="G6" s="114">
        <v>30</v>
      </c>
      <c r="H6" s="114">
        <v>42</v>
      </c>
      <c r="I6" s="114">
        <v>42</v>
      </c>
      <c r="J6" s="117" t="s">
        <v>91</v>
      </c>
      <c r="K6" s="117" t="s">
        <v>4</v>
      </c>
      <c r="L6" s="59">
        <v>48.36</v>
      </c>
      <c r="M6" s="59">
        <v>13.84</v>
      </c>
      <c r="N6" s="59">
        <v>45.17</v>
      </c>
      <c r="O6" s="59">
        <v>45.17</v>
      </c>
      <c r="P6" s="59">
        <v>36.5</v>
      </c>
      <c r="Q6" s="59">
        <v>32.700000000000003</v>
      </c>
      <c r="R6" s="60">
        <v>9300</v>
      </c>
      <c r="S6" s="59">
        <v>23.92</v>
      </c>
      <c r="T6" s="59">
        <v>70.47</v>
      </c>
      <c r="U6" s="59">
        <v>118.74</v>
      </c>
      <c r="V6" s="59">
        <v>1</v>
      </c>
      <c r="W6" s="25"/>
    </row>
    <row r="7" spans="1:23" x14ac:dyDescent="0.25">
      <c r="A7" s="25" t="s">
        <v>144</v>
      </c>
      <c r="B7" s="71">
        <v>144</v>
      </c>
      <c r="C7" s="25" t="s">
        <v>145</v>
      </c>
      <c r="D7" s="108" t="s">
        <v>15</v>
      </c>
      <c r="E7" s="26" t="s">
        <v>146</v>
      </c>
      <c r="F7" s="117">
        <v>177</v>
      </c>
      <c r="G7" s="117">
        <v>177</v>
      </c>
      <c r="H7" s="117">
        <v>177</v>
      </c>
      <c r="I7" s="117">
        <v>177</v>
      </c>
      <c r="J7" s="117" t="s">
        <v>91</v>
      </c>
      <c r="K7" s="117" t="s">
        <v>6</v>
      </c>
      <c r="L7" s="59">
        <v>30.5</v>
      </c>
      <c r="M7" s="59">
        <v>9.5</v>
      </c>
      <c r="N7" s="59">
        <v>29.42</v>
      </c>
      <c r="O7" s="59">
        <v>12.29</v>
      </c>
      <c r="P7" s="59">
        <v>25.9</v>
      </c>
      <c r="Q7" s="59">
        <v>21.7</v>
      </c>
      <c r="R7" s="60">
        <v>4250</v>
      </c>
      <c r="S7" s="59">
        <v>19.829999999999998</v>
      </c>
      <c r="T7" s="59">
        <v>41.94</v>
      </c>
      <c r="U7" s="59">
        <v>185.68</v>
      </c>
      <c r="V7" s="59">
        <v>1</v>
      </c>
    </row>
    <row r="8" spans="1:23" x14ac:dyDescent="0.25">
      <c r="A8" s="25" t="s">
        <v>224</v>
      </c>
      <c r="B8" s="71">
        <v>73052</v>
      </c>
      <c r="C8" s="25" t="s">
        <v>225</v>
      </c>
      <c r="D8" s="108" t="s">
        <v>20</v>
      </c>
      <c r="E8" s="26"/>
      <c r="F8" s="114">
        <v>165</v>
      </c>
      <c r="G8" s="114">
        <v>168</v>
      </c>
      <c r="H8" s="114">
        <v>165</v>
      </c>
      <c r="I8" s="114">
        <v>168</v>
      </c>
      <c r="J8" s="117"/>
      <c r="K8" s="117" t="s">
        <v>6</v>
      </c>
      <c r="L8" s="59"/>
      <c r="M8" s="59"/>
      <c r="N8" s="59"/>
      <c r="O8" s="59"/>
      <c r="P8" s="59"/>
      <c r="Q8" s="59"/>
      <c r="R8" s="60"/>
      <c r="S8" s="59"/>
      <c r="T8" s="59"/>
      <c r="U8" s="59"/>
      <c r="V8" s="59"/>
    </row>
    <row r="9" spans="1:23" x14ac:dyDescent="0.25">
      <c r="A9" s="25" t="s">
        <v>226</v>
      </c>
      <c r="B9" s="71" t="s">
        <v>227</v>
      </c>
      <c r="C9" s="25" t="s">
        <v>228</v>
      </c>
      <c r="D9" s="108" t="s">
        <v>20</v>
      </c>
      <c r="E9" s="26"/>
      <c r="F9" s="114" t="s">
        <v>229</v>
      </c>
      <c r="G9" s="114" t="s">
        <v>229</v>
      </c>
      <c r="H9" s="114">
        <v>141</v>
      </c>
      <c r="I9" s="114">
        <v>144</v>
      </c>
      <c r="J9" s="117"/>
      <c r="K9" s="117" t="s">
        <v>5</v>
      </c>
      <c r="L9" s="59"/>
      <c r="M9" s="59"/>
      <c r="N9" s="59"/>
      <c r="O9" s="59"/>
      <c r="P9" s="59"/>
      <c r="Q9" s="59"/>
      <c r="R9" s="60"/>
      <c r="S9" s="59"/>
      <c r="T9" s="59"/>
      <c r="U9" s="59"/>
      <c r="V9" s="59"/>
    </row>
    <row r="10" spans="1:23" x14ac:dyDescent="0.25">
      <c r="A10" s="25" t="s">
        <v>203</v>
      </c>
      <c r="B10" s="71">
        <v>4856</v>
      </c>
      <c r="C10" s="25" t="s">
        <v>206</v>
      </c>
      <c r="D10" s="108" t="s">
        <v>15</v>
      </c>
      <c r="E10" s="26"/>
      <c r="F10" s="117">
        <v>231</v>
      </c>
      <c r="G10" s="117">
        <v>231</v>
      </c>
      <c r="H10" s="117">
        <v>231</v>
      </c>
      <c r="I10" s="117">
        <v>231</v>
      </c>
      <c r="J10" s="117" t="s">
        <v>89</v>
      </c>
      <c r="K10" s="117" t="s">
        <v>6</v>
      </c>
      <c r="L10" s="59">
        <v>34</v>
      </c>
      <c r="M10" s="59">
        <v>11.25</v>
      </c>
      <c r="N10" s="59">
        <v>28.67</v>
      </c>
      <c r="O10" s="59">
        <v>10.5</v>
      </c>
      <c r="P10" s="59">
        <v>26.8</v>
      </c>
      <c r="Q10" s="59">
        <v>21.8</v>
      </c>
      <c r="R10" s="60">
        <v>6850</v>
      </c>
      <c r="S10" s="59">
        <v>15.14</v>
      </c>
      <c r="T10" s="59">
        <v>35.43</v>
      </c>
      <c r="U10" s="59">
        <v>295.17</v>
      </c>
      <c r="V10" s="59">
        <v>1</v>
      </c>
    </row>
    <row r="11" spans="1:23" x14ac:dyDescent="0.25">
      <c r="A11" s="25" t="s">
        <v>160</v>
      </c>
      <c r="B11" s="71">
        <v>93643</v>
      </c>
      <c r="C11" s="25" t="s">
        <v>177</v>
      </c>
      <c r="D11" s="108" t="s">
        <v>15</v>
      </c>
      <c r="E11" s="26"/>
      <c r="F11" s="114">
        <v>168</v>
      </c>
      <c r="G11" s="114">
        <v>168</v>
      </c>
      <c r="H11" s="114">
        <v>168</v>
      </c>
      <c r="I11" s="114">
        <v>168</v>
      </c>
      <c r="J11" s="117" t="s">
        <v>89</v>
      </c>
      <c r="K11" s="117" t="s">
        <v>6</v>
      </c>
      <c r="L11" s="59"/>
      <c r="M11" s="59"/>
      <c r="N11" s="59"/>
      <c r="O11" s="59"/>
      <c r="P11" s="59"/>
      <c r="Q11" s="59"/>
      <c r="R11" s="60"/>
      <c r="S11" s="59"/>
      <c r="T11" s="59"/>
      <c r="U11" s="59"/>
    </row>
    <row r="12" spans="1:23" x14ac:dyDescent="0.25">
      <c r="A12" s="25" t="s">
        <v>230</v>
      </c>
      <c r="B12" s="71">
        <v>720</v>
      </c>
      <c r="C12" s="25" t="s">
        <v>231</v>
      </c>
      <c r="D12" s="108"/>
      <c r="E12" s="26"/>
      <c r="F12" s="114">
        <v>189</v>
      </c>
      <c r="G12" s="114">
        <v>192</v>
      </c>
      <c r="H12" s="114">
        <v>189</v>
      </c>
      <c r="I12" s="114">
        <v>192</v>
      </c>
      <c r="J12" s="117"/>
      <c r="K12" s="117" t="s">
        <v>6</v>
      </c>
      <c r="L12" s="59"/>
      <c r="M12" s="59"/>
      <c r="N12" s="59"/>
      <c r="O12" s="59"/>
      <c r="P12" s="59"/>
      <c r="Q12" s="59"/>
      <c r="R12" s="60"/>
      <c r="S12" s="59"/>
      <c r="T12" s="59"/>
      <c r="U12" s="59"/>
    </row>
    <row r="13" spans="1:23" x14ac:dyDescent="0.25">
      <c r="A13" s="25" t="s">
        <v>43</v>
      </c>
      <c r="B13" s="71">
        <v>50473</v>
      </c>
      <c r="C13" s="25" t="s">
        <v>155</v>
      </c>
      <c r="D13" s="108" t="s">
        <v>20</v>
      </c>
      <c r="E13" s="26" t="s">
        <v>156</v>
      </c>
      <c r="F13" s="114">
        <v>45</v>
      </c>
      <c r="G13" s="114">
        <v>36</v>
      </c>
      <c r="H13" s="114">
        <v>54</v>
      </c>
      <c r="I13" s="114">
        <v>54</v>
      </c>
      <c r="J13" s="117" t="s">
        <v>91</v>
      </c>
      <c r="K13" s="117" t="s">
        <v>4</v>
      </c>
      <c r="L13" s="59">
        <v>43.7</v>
      </c>
      <c r="M13" s="59">
        <v>12.6</v>
      </c>
      <c r="N13" s="59">
        <v>44.7</v>
      </c>
      <c r="O13" s="59">
        <v>16.5</v>
      </c>
      <c r="P13" s="59">
        <v>35.86</v>
      </c>
      <c r="Q13" s="59">
        <v>31.76</v>
      </c>
      <c r="R13" s="60">
        <v>8150</v>
      </c>
      <c r="S13" s="59">
        <v>25.41</v>
      </c>
      <c r="T13" s="59">
        <v>73.319999999999993</v>
      </c>
      <c r="U13" s="59">
        <v>113.14</v>
      </c>
      <c r="V13" s="59">
        <v>1</v>
      </c>
      <c r="W13" s="25"/>
    </row>
    <row r="14" spans="1:23" x14ac:dyDescent="0.25">
      <c r="A14" s="25" t="s">
        <v>232</v>
      </c>
      <c r="B14" s="71" t="s">
        <v>233</v>
      </c>
      <c r="C14" s="25" t="s">
        <v>234</v>
      </c>
      <c r="D14" s="108" t="s">
        <v>20</v>
      </c>
      <c r="E14" s="26"/>
      <c r="F14" s="114">
        <v>27</v>
      </c>
      <c r="G14" s="114">
        <v>24</v>
      </c>
      <c r="H14" s="114">
        <v>27</v>
      </c>
      <c r="I14" s="114">
        <v>24</v>
      </c>
      <c r="J14" s="117"/>
      <c r="K14" s="117" t="s">
        <v>4</v>
      </c>
      <c r="L14" s="59"/>
      <c r="M14" s="59"/>
      <c r="N14" s="59"/>
      <c r="O14" s="59"/>
      <c r="P14" s="59"/>
      <c r="Q14" s="59"/>
      <c r="R14" s="60"/>
      <c r="S14" s="59"/>
      <c r="T14" s="59"/>
      <c r="U14" s="59"/>
      <c r="V14" s="59"/>
      <c r="W14" s="25"/>
    </row>
    <row r="15" spans="1:23" x14ac:dyDescent="0.25">
      <c r="A15" s="25" t="s">
        <v>294</v>
      </c>
      <c r="B15" s="71">
        <v>52353</v>
      </c>
      <c r="C15" s="25" t="s">
        <v>213</v>
      </c>
      <c r="D15" s="108" t="s">
        <v>20</v>
      </c>
      <c r="E15" s="26"/>
      <c r="F15" s="114">
        <v>90</v>
      </c>
      <c r="G15" s="114">
        <v>87</v>
      </c>
      <c r="H15" s="114">
        <v>90</v>
      </c>
      <c r="I15" s="114">
        <v>90</v>
      </c>
      <c r="J15" s="117"/>
      <c r="K15" s="117" t="s">
        <v>4</v>
      </c>
      <c r="L15" s="59"/>
      <c r="M15" s="59"/>
      <c r="N15" s="59"/>
      <c r="O15" s="59"/>
      <c r="P15" s="59"/>
      <c r="Q15" s="59"/>
      <c r="R15" s="60"/>
      <c r="S15" s="59"/>
      <c r="T15" s="59"/>
      <c r="U15" s="59"/>
      <c r="V15" s="59"/>
      <c r="W15" s="25"/>
    </row>
    <row r="16" spans="1:23" x14ac:dyDescent="0.25">
      <c r="A16" s="25" t="s">
        <v>44</v>
      </c>
      <c r="B16" s="71">
        <v>43162</v>
      </c>
      <c r="C16" s="25" t="s">
        <v>75</v>
      </c>
      <c r="D16" s="108" t="s">
        <v>20</v>
      </c>
      <c r="E16" s="26" t="s">
        <v>76</v>
      </c>
      <c r="F16" s="114">
        <v>159</v>
      </c>
      <c r="G16" s="114">
        <v>162</v>
      </c>
      <c r="H16" s="114">
        <v>159</v>
      </c>
      <c r="I16" s="114">
        <v>162</v>
      </c>
      <c r="J16" s="117" t="s">
        <v>89</v>
      </c>
      <c r="K16" s="117" t="s">
        <v>6</v>
      </c>
      <c r="L16" s="59">
        <v>49.5</v>
      </c>
      <c r="M16" s="59">
        <v>15.33</v>
      </c>
      <c r="N16" s="59">
        <v>42</v>
      </c>
      <c r="O16" s="59">
        <v>11</v>
      </c>
      <c r="P16" s="59">
        <v>36.83</v>
      </c>
      <c r="Q16" s="59">
        <v>29.5</v>
      </c>
      <c r="R16" s="60">
        <v>13500</v>
      </c>
      <c r="S16" s="59">
        <v>18.71</v>
      </c>
      <c r="T16" s="59">
        <v>39.33</v>
      </c>
      <c r="U16" s="59">
        <v>234.75762231915499</v>
      </c>
      <c r="V16" s="59">
        <v>1</v>
      </c>
    </row>
    <row r="17" spans="1:23" x14ac:dyDescent="0.25">
      <c r="A17" s="25" t="s">
        <v>166</v>
      </c>
      <c r="B17" s="71">
        <v>25126</v>
      </c>
      <c r="C17" s="25" t="s">
        <v>168</v>
      </c>
      <c r="D17" s="108" t="s">
        <v>15</v>
      </c>
      <c r="E17" s="26" t="s">
        <v>169</v>
      </c>
      <c r="F17" s="117">
        <v>111</v>
      </c>
      <c r="G17" s="117">
        <v>111</v>
      </c>
      <c r="H17" s="117">
        <v>114</v>
      </c>
      <c r="I17" s="117">
        <v>114</v>
      </c>
      <c r="J17" s="117" t="s">
        <v>89</v>
      </c>
      <c r="K17" s="117" t="s">
        <v>5</v>
      </c>
      <c r="L17" s="59">
        <v>40.18</v>
      </c>
      <c r="M17" s="59">
        <v>11.65</v>
      </c>
      <c r="N17" s="59">
        <v>42.27</v>
      </c>
      <c r="O17" s="59">
        <v>15.79</v>
      </c>
      <c r="P17" s="59">
        <v>34.4</v>
      </c>
      <c r="Q17" s="59">
        <v>27.2</v>
      </c>
      <c r="R17" s="60">
        <v>8825</v>
      </c>
      <c r="S17" s="59">
        <v>21.24</v>
      </c>
      <c r="T17" s="59">
        <v>39.65</v>
      </c>
      <c r="U17" s="59">
        <v>195.78</v>
      </c>
      <c r="V17" s="59"/>
    </row>
    <row r="18" spans="1:23" x14ac:dyDescent="0.25">
      <c r="A18" s="25" t="s">
        <v>235</v>
      </c>
      <c r="B18" s="71">
        <v>3700</v>
      </c>
      <c r="C18" s="25" t="s">
        <v>236</v>
      </c>
      <c r="D18" s="108"/>
      <c r="E18" s="26"/>
      <c r="F18" s="117">
        <v>132</v>
      </c>
      <c r="G18" s="117">
        <v>129</v>
      </c>
      <c r="H18" s="117">
        <v>132</v>
      </c>
      <c r="I18" s="117">
        <v>132</v>
      </c>
      <c r="J18" s="117"/>
      <c r="K18" s="117"/>
      <c r="L18" s="59"/>
      <c r="M18" s="59"/>
      <c r="N18" s="59"/>
      <c r="O18" s="59"/>
      <c r="P18" s="59"/>
      <c r="Q18" s="59"/>
      <c r="R18" s="60"/>
      <c r="S18" s="59"/>
      <c r="T18" s="59"/>
      <c r="U18" s="59"/>
      <c r="V18" s="59"/>
    </row>
    <row r="19" spans="1:23" x14ac:dyDescent="0.25">
      <c r="A19" s="25" t="s">
        <v>162</v>
      </c>
      <c r="B19" s="71" t="s">
        <v>161</v>
      </c>
      <c r="C19" s="25" t="s">
        <v>165</v>
      </c>
      <c r="D19" s="108" t="s">
        <v>20</v>
      </c>
      <c r="E19" s="26" t="s">
        <v>171</v>
      </c>
      <c r="F19" s="114">
        <v>114</v>
      </c>
      <c r="G19" s="114">
        <v>111</v>
      </c>
      <c r="H19" s="114">
        <v>120</v>
      </c>
      <c r="I19" s="114">
        <v>120</v>
      </c>
      <c r="J19" s="117" t="s">
        <v>91</v>
      </c>
      <c r="K19" s="117" t="s">
        <v>5</v>
      </c>
      <c r="L19" s="59">
        <v>26.77</v>
      </c>
      <c r="M19" s="59">
        <v>7.68</v>
      </c>
      <c r="N19" s="59">
        <v>26.16</v>
      </c>
      <c r="O19" s="59">
        <v>9.44</v>
      </c>
      <c r="P19" s="59">
        <v>22.8</v>
      </c>
      <c r="Q19" s="59">
        <v>20.5</v>
      </c>
      <c r="R19" s="60">
        <v>1750</v>
      </c>
      <c r="S19" s="59">
        <v>29.6</v>
      </c>
      <c r="T19" s="59">
        <v>43</v>
      </c>
      <c r="U19" s="59">
        <v>90.68</v>
      </c>
      <c r="V19" s="59">
        <v>1</v>
      </c>
    </row>
    <row r="20" spans="1:23" x14ac:dyDescent="0.25">
      <c r="A20" s="25" t="s">
        <v>210</v>
      </c>
      <c r="B20" s="71">
        <v>51277</v>
      </c>
      <c r="C20" s="25" t="s">
        <v>211</v>
      </c>
      <c r="D20" s="108" t="s">
        <v>15</v>
      </c>
      <c r="E20" s="26"/>
      <c r="F20" s="117">
        <v>39</v>
      </c>
      <c r="G20" s="117">
        <v>39</v>
      </c>
      <c r="H20" s="117">
        <v>39</v>
      </c>
      <c r="I20" s="117">
        <v>39</v>
      </c>
      <c r="J20" s="117" t="s">
        <v>89</v>
      </c>
      <c r="K20" s="117" t="s">
        <v>4</v>
      </c>
      <c r="L20" s="59">
        <v>50.82</v>
      </c>
      <c r="M20" s="59">
        <v>14.7</v>
      </c>
      <c r="N20" s="59">
        <v>51.75</v>
      </c>
      <c r="O20" s="59">
        <v>16.5</v>
      </c>
      <c r="P20" s="59">
        <v>37.700000000000003</v>
      </c>
      <c r="Q20" s="59">
        <v>34.200000000000003</v>
      </c>
      <c r="R20" s="60">
        <v>11400</v>
      </c>
      <c r="S20" s="59">
        <v>25.24</v>
      </c>
      <c r="T20" s="59">
        <v>71.02</v>
      </c>
      <c r="U20" s="59">
        <v>127.23</v>
      </c>
      <c r="V20" s="59"/>
    </row>
    <row r="21" spans="1:23" x14ac:dyDescent="0.25">
      <c r="A21" s="25" t="s">
        <v>46</v>
      </c>
      <c r="B21" s="71">
        <v>25260</v>
      </c>
      <c r="C21" s="25" t="s">
        <v>84</v>
      </c>
      <c r="D21" s="108" t="s">
        <v>15</v>
      </c>
      <c r="E21" s="26" t="s">
        <v>85</v>
      </c>
      <c r="F21" s="117">
        <v>72</v>
      </c>
      <c r="G21" s="117">
        <v>72</v>
      </c>
      <c r="H21" s="117">
        <v>72</v>
      </c>
      <c r="I21" s="117">
        <v>72</v>
      </c>
      <c r="J21" s="117" t="s">
        <v>91</v>
      </c>
      <c r="K21" s="117" t="s">
        <v>4</v>
      </c>
      <c r="L21" s="59">
        <v>48</v>
      </c>
      <c r="M21" s="59">
        <v>14.25</v>
      </c>
      <c r="N21" s="59">
        <v>47</v>
      </c>
      <c r="O21" s="59">
        <v>14.58</v>
      </c>
      <c r="P21" s="59">
        <v>35.42</v>
      </c>
      <c r="Q21" s="59">
        <v>30</v>
      </c>
      <c r="R21" s="60">
        <v>9800</v>
      </c>
      <c r="S21" s="59">
        <v>26.64</v>
      </c>
      <c r="T21" s="59">
        <v>50.21</v>
      </c>
      <c r="U21" s="59">
        <v>162.03703703703701</v>
      </c>
    </row>
    <row r="22" spans="1:23" x14ac:dyDescent="0.25">
      <c r="A22" s="25" t="s">
        <v>237</v>
      </c>
      <c r="B22" s="71">
        <v>53229</v>
      </c>
      <c r="C22" s="25" t="s">
        <v>238</v>
      </c>
      <c r="D22" s="108"/>
      <c r="E22" s="26"/>
      <c r="F22" s="114">
        <v>174</v>
      </c>
      <c r="G22" s="114">
        <v>177</v>
      </c>
      <c r="H22" s="114">
        <v>174</v>
      </c>
      <c r="I22" s="114">
        <v>177</v>
      </c>
      <c r="J22" s="117"/>
      <c r="K22" s="117" t="s">
        <v>6</v>
      </c>
      <c r="L22" s="59"/>
      <c r="M22" s="59"/>
      <c r="N22" s="59"/>
      <c r="O22" s="59"/>
      <c r="P22" s="59"/>
      <c r="Q22" s="59"/>
      <c r="R22" s="60"/>
      <c r="S22" s="59"/>
      <c r="T22" s="59"/>
      <c r="U22" s="59"/>
      <c r="V22" s="59"/>
    </row>
    <row r="23" spans="1:23" x14ac:dyDescent="0.25">
      <c r="A23" s="25" t="s">
        <v>214</v>
      </c>
      <c r="B23" s="71" t="s">
        <v>239</v>
      </c>
      <c r="C23" s="25" t="s">
        <v>69</v>
      </c>
      <c r="D23" s="108" t="s">
        <v>20</v>
      </c>
      <c r="E23" s="26"/>
      <c r="F23" s="114">
        <v>24</v>
      </c>
      <c r="G23" s="114">
        <v>15</v>
      </c>
      <c r="H23" s="114">
        <v>30</v>
      </c>
      <c r="I23" s="114">
        <v>30</v>
      </c>
      <c r="J23" s="117"/>
      <c r="K23" s="117" t="s">
        <v>4</v>
      </c>
      <c r="L23" s="59"/>
      <c r="M23" s="59"/>
      <c r="N23" s="59"/>
      <c r="O23" s="59"/>
      <c r="P23" s="59"/>
      <c r="Q23" s="59"/>
      <c r="R23" s="60"/>
      <c r="S23" s="59"/>
      <c r="T23" s="59"/>
      <c r="U23" s="59"/>
      <c r="V23" s="59"/>
    </row>
    <row r="24" spans="1:23" x14ac:dyDescent="0.25">
      <c r="A24" s="25" t="s">
        <v>175</v>
      </c>
      <c r="B24" s="71">
        <v>50588</v>
      </c>
      <c r="C24" s="25" t="s">
        <v>86</v>
      </c>
      <c r="D24" s="108" t="s">
        <v>20</v>
      </c>
      <c r="E24" s="26" t="s">
        <v>170</v>
      </c>
      <c r="F24" s="114">
        <v>132</v>
      </c>
      <c r="G24" s="114">
        <v>129</v>
      </c>
      <c r="H24" s="114">
        <v>138</v>
      </c>
      <c r="I24" s="114">
        <v>138</v>
      </c>
      <c r="J24" s="117" t="s">
        <v>91</v>
      </c>
      <c r="K24" s="117" t="s">
        <v>5</v>
      </c>
      <c r="L24" s="59">
        <v>28</v>
      </c>
      <c r="M24" s="59">
        <v>8.5</v>
      </c>
      <c r="N24" s="59">
        <v>28</v>
      </c>
      <c r="O24" s="59">
        <v>11</v>
      </c>
      <c r="P24" s="59">
        <v>25</v>
      </c>
      <c r="Q24" s="59">
        <v>21.3</v>
      </c>
      <c r="R24" s="60">
        <v>2000</v>
      </c>
      <c r="S24" s="59">
        <v>27.49</v>
      </c>
      <c r="T24" s="59">
        <v>61.72</v>
      </c>
      <c r="U24" s="59">
        <v>92.39</v>
      </c>
      <c r="V24" s="59">
        <v>1</v>
      </c>
    </row>
    <row r="25" spans="1:23" x14ac:dyDescent="0.25">
      <c r="A25" s="25" t="s">
        <v>48</v>
      </c>
      <c r="B25" s="71">
        <v>23798</v>
      </c>
      <c r="C25" s="25" t="s">
        <v>61</v>
      </c>
      <c r="D25" s="108" t="s">
        <v>20</v>
      </c>
      <c r="E25" s="26" t="s">
        <v>62</v>
      </c>
      <c r="F25" s="114">
        <v>57</v>
      </c>
      <c r="G25" s="114">
        <v>48</v>
      </c>
      <c r="H25" s="114">
        <v>66</v>
      </c>
      <c r="I25" s="114">
        <v>63</v>
      </c>
      <c r="J25" s="117" t="s">
        <v>91</v>
      </c>
      <c r="K25" s="117" t="s">
        <v>4</v>
      </c>
      <c r="L25" s="59">
        <v>52</v>
      </c>
      <c r="M25" s="59">
        <v>16</v>
      </c>
      <c r="N25" s="59">
        <v>55</v>
      </c>
      <c r="O25" s="59">
        <v>18</v>
      </c>
      <c r="P25" s="59">
        <v>47.67</v>
      </c>
      <c r="Q25" s="59">
        <v>37.17</v>
      </c>
      <c r="R25" s="60">
        <v>18689</v>
      </c>
      <c r="S25" s="59">
        <v>20.66</v>
      </c>
      <c r="T25" s="59">
        <v>49.83</v>
      </c>
      <c r="U25" s="59">
        <v>162.07</v>
      </c>
      <c r="V25" s="59">
        <v>1</v>
      </c>
    </row>
    <row r="26" spans="1:23" x14ac:dyDescent="0.25">
      <c r="A26" s="25" t="s">
        <v>81</v>
      </c>
      <c r="B26" s="71" t="s">
        <v>221</v>
      </c>
      <c r="C26" s="25" t="s">
        <v>82</v>
      </c>
      <c r="D26" s="108" t="s">
        <v>20</v>
      </c>
      <c r="E26" s="26" t="s">
        <v>83</v>
      </c>
      <c r="F26" s="114">
        <v>90</v>
      </c>
      <c r="G26" s="114">
        <v>87</v>
      </c>
      <c r="H26" s="114">
        <v>96</v>
      </c>
      <c r="I26" s="114">
        <v>96</v>
      </c>
      <c r="J26" s="117" t="s">
        <v>91</v>
      </c>
      <c r="K26" s="117" t="s">
        <v>4</v>
      </c>
      <c r="L26" s="59">
        <v>40.6</v>
      </c>
      <c r="M26" s="59">
        <v>13.5</v>
      </c>
      <c r="N26" s="59">
        <v>41.5</v>
      </c>
      <c r="O26" s="59">
        <v>14.6</v>
      </c>
      <c r="P26" s="59">
        <v>34.5</v>
      </c>
      <c r="Q26" s="59">
        <v>29.5</v>
      </c>
      <c r="R26" s="60">
        <v>7750</v>
      </c>
      <c r="S26" s="59">
        <v>23.54</v>
      </c>
      <c r="T26" s="59">
        <v>51.36</v>
      </c>
      <c r="U26" s="59">
        <v>134.77000000000001</v>
      </c>
      <c r="V26" s="59">
        <v>1</v>
      </c>
    </row>
    <row r="27" spans="1:23" x14ac:dyDescent="0.25">
      <c r="A27" s="25" t="s">
        <v>157</v>
      </c>
      <c r="B27" s="71">
        <v>23827</v>
      </c>
      <c r="C27" s="25" t="s">
        <v>167</v>
      </c>
      <c r="D27" s="108" t="s">
        <v>20</v>
      </c>
      <c r="E27" s="26"/>
      <c r="F27" s="117">
        <v>174</v>
      </c>
      <c r="G27" s="117">
        <v>174</v>
      </c>
      <c r="H27" s="117">
        <v>174</v>
      </c>
      <c r="I27" s="117">
        <v>174</v>
      </c>
      <c r="J27" s="117" t="s">
        <v>91</v>
      </c>
      <c r="K27" s="117" t="s">
        <v>6</v>
      </c>
      <c r="L27" s="59">
        <v>30.75</v>
      </c>
      <c r="M27" s="59">
        <v>9.83</v>
      </c>
      <c r="N27" s="59">
        <v>26.5</v>
      </c>
      <c r="O27" s="59">
        <v>9.5</v>
      </c>
      <c r="P27" s="59">
        <v>24.58</v>
      </c>
      <c r="Q27" s="59">
        <v>19.170000000000002</v>
      </c>
      <c r="R27" s="60">
        <v>2950</v>
      </c>
      <c r="S27" s="59">
        <v>23.78</v>
      </c>
      <c r="T27" s="59">
        <v>46.61</v>
      </c>
      <c r="U27" s="59">
        <v>187</v>
      </c>
      <c r="V27" s="59">
        <v>1</v>
      </c>
    </row>
    <row r="28" spans="1:23" x14ac:dyDescent="0.25">
      <c r="A28" s="25" t="s">
        <v>240</v>
      </c>
      <c r="B28" s="71">
        <v>327</v>
      </c>
      <c r="C28" s="25" t="s">
        <v>241</v>
      </c>
      <c r="D28" s="108" t="s">
        <v>15</v>
      </c>
      <c r="E28" s="26"/>
      <c r="F28" s="114">
        <v>177</v>
      </c>
      <c r="G28" s="114">
        <v>168</v>
      </c>
      <c r="H28" s="114">
        <v>180</v>
      </c>
      <c r="I28" s="114">
        <v>180</v>
      </c>
      <c r="J28" s="117"/>
      <c r="K28" s="117" t="s">
        <v>6</v>
      </c>
      <c r="L28" s="59"/>
      <c r="M28" s="59"/>
      <c r="N28" s="59"/>
      <c r="O28" s="59"/>
      <c r="P28" s="59"/>
      <c r="Q28" s="59"/>
      <c r="R28" s="60"/>
      <c r="S28" s="59"/>
      <c r="T28" s="59"/>
      <c r="U28" s="59"/>
      <c r="V28" s="59"/>
    </row>
    <row r="29" spans="1:23" x14ac:dyDescent="0.25">
      <c r="A29" s="25" t="s">
        <v>242</v>
      </c>
      <c r="B29" s="71">
        <v>154</v>
      </c>
      <c r="C29" s="25" t="s">
        <v>243</v>
      </c>
      <c r="D29" s="108" t="s">
        <v>15</v>
      </c>
      <c r="E29" s="26"/>
      <c r="F29" s="114">
        <v>114</v>
      </c>
      <c r="G29" s="114">
        <v>111</v>
      </c>
      <c r="H29" s="114">
        <v>120</v>
      </c>
      <c r="I29" s="114">
        <v>120</v>
      </c>
      <c r="J29" s="117"/>
      <c r="K29" s="117" t="s">
        <v>5</v>
      </c>
      <c r="L29" s="59"/>
      <c r="M29" s="59"/>
      <c r="N29" s="59"/>
      <c r="O29" s="59"/>
      <c r="P29" s="59"/>
      <c r="Q29" s="59"/>
      <c r="R29" s="60"/>
      <c r="S29" s="59"/>
      <c r="T29" s="59"/>
      <c r="U29" s="59"/>
      <c r="V29" s="59"/>
    </row>
    <row r="30" spans="1:23" x14ac:dyDescent="0.25">
      <c r="A30" s="25" t="s">
        <v>51</v>
      </c>
      <c r="B30" s="71" t="s">
        <v>222</v>
      </c>
      <c r="C30" s="25" t="s">
        <v>59</v>
      </c>
      <c r="D30" s="108" t="s">
        <v>15</v>
      </c>
      <c r="E30" s="26" t="s">
        <v>60</v>
      </c>
      <c r="F30" s="114">
        <v>90</v>
      </c>
      <c r="G30" s="114">
        <v>87</v>
      </c>
      <c r="H30" s="114">
        <v>96</v>
      </c>
      <c r="I30" s="114">
        <v>96</v>
      </c>
      <c r="J30" s="117" t="s">
        <v>89</v>
      </c>
      <c r="K30" s="117" t="s">
        <v>4</v>
      </c>
      <c r="L30" s="59">
        <v>40.6</v>
      </c>
      <c r="M30" s="59">
        <v>13.5</v>
      </c>
      <c r="N30" s="59">
        <v>41.5</v>
      </c>
      <c r="O30" s="59">
        <v>14.6</v>
      </c>
      <c r="P30" s="59">
        <v>34.5</v>
      </c>
      <c r="Q30" s="59">
        <v>29.5</v>
      </c>
      <c r="R30" s="60">
        <v>7750</v>
      </c>
      <c r="S30" s="59">
        <v>23.54</v>
      </c>
      <c r="T30" s="59">
        <v>51.36</v>
      </c>
      <c r="U30" s="59">
        <v>134.77000000000001</v>
      </c>
      <c r="V30" s="59">
        <v>1</v>
      </c>
      <c r="W30" s="25"/>
    </row>
    <row r="31" spans="1:23" x14ac:dyDescent="0.25">
      <c r="A31" s="25" t="s">
        <v>52</v>
      </c>
      <c r="B31" s="71">
        <v>63383</v>
      </c>
      <c r="C31" s="25" t="s">
        <v>73</v>
      </c>
      <c r="D31" s="108" t="s">
        <v>20</v>
      </c>
      <c r="E31" s="26" t="s">
        <v>74</v>
      </c>
      <c r="F31" s="117">
        <v>129</v>
      </c>
      <c r="G31" s="117">
        <v>129</v>
      </c>
      <c r="H31" s="117">
        <v>129</v>
      </c>
      <c r="I31" s="117">
        <v>129</v>
      </c>
      <c r="J31" s="117" t="s">
        <v>91</v>
      </c>
      <c r="K31" s="117" t="s">
        <v>5</v>
      </c>
      <c r="L31" s="59">
        <v>38</v>
      </c>
      <c r="M31" s="59">
        <v>10.95</v>
      </c>
      <c r="N31" s="59">
        <v>32.4</v>
      </c>
      <c r="O31" s="59">
        <v>12</v>
      </c>
      <c r="P31" s="59">
        <v>27.9</v>
      </c>
      <c r="Q31" s="59">
        <v>23.8</v>
      </c>
      <c r="R31" s="60">
        <v>5100</v>
      </c>
      <c r="S31" s="59">
        <v>24.12</v>
      </c>
      <c r="T31" s="59">
        <v>45.56</v>
      </c>
      <c r="U31" s="59">
        <v>168.88508104322199</v>
      </c>
      <c r="V31" s="59">
        <v>1</v>
      </c>
    </row>
    <row r="32" spans="1:23" x14ac:dyDescent="0.25">
      <c r="A32" s="25" t="s">
        <v>164</v>
      </c>
      <c r="B32" s="71">
        <v>93644</v>
      </c>
      <c r="C32" s="25" t="s">
        <v>177</v>
      </c>
      <c r="D32" s="108" t="s">
        <v>15</v>
      </c>
      <c r="E32" s="26"/>
      <c r="F32" s="117">
        <v>168</v>
      </c>
      <c r="G32" s="117">
        <v>168</v>
      </c>
      <c r="H32" s="117">
        <v>168</v>
      </c>
      <c r="I32" s="117">
        <v>168</v>
      </c>
      <c r="J32" s="117" t="s">
        <v>89</v>
      </c>
      <c r="K32" s="117" t="s">
        <v>6</v>
      </c>
      <c r="L32" s="59"/>
      <c r="M32" s="59"/>
      <c r="N32" s="59"/>
      <c r="O32" s="59"/>
      <c r="P32" s="59"/>
      <c r="Q32" s="59"/>
      <c r="R32" s="60"/>
      <c r="S32" s="59"/>
      <c r="T32" s="59"/>
      <c r="U32" s="59"/>
    </row>
    <row r="33" spans="1:23" x14ac:dyDescent="0.25">
      <c r="A33" s="25" t="s">
        <v>149</v>
      </c>
      <c r="B33" s="71">
        <v>83096</v>
      </c>
      <c r="C33" s="25" t="s">
        <v>88</v>
      </c>
      <c r="D33" s="108" t="s">
        <v>20</v>
      </c>
      <c r="E33" s="26"/>
      <c r="F33" s="117">
        <v>168</v>
      </c>
      <c r="G33" s="117">
        <v>168</v>
      </c>
      <c r="H33" s="117">
        <v>168</v>
      </c>
      <c r="I33" s="117">
        <v>168</v>
      </c>
      <c r="J33" s="117" t="s">
        <v>91</v>
      </c>
      <c r="K33" s="117" t="s">
        <v>6</v>
      </c>
      <c r="L33" s="59"/>
      <c r="M33" s="59"/>
      <c r="N33" s="59"/>
      <c r="O33" s="59"/>
      <c r="P33" s="59"/>
      <c r="Q33" s="59"/>
      <c r="R33" s="60"/>
      <c r="S33" s="59"/>
      <c r="T33" s="59"/>
      <c r="U33" s="59"/>
      <c r="V33" s="59"/>
    </row>
    <row r="34" spans="1:23" x14ac:dyDescent="0.25">
      <c r="A34" s="25" t="s">
        <v>244</v>
      </c>
      <c r="B34" s="71">
        <v>173</v>
      </c>
      <c r="C34" s="25" t="s">
        <v>245</v>
      </c>
      <c r="D34" s="108" t="s">
        <v>20</v>
      </c>
      <c r="E34" s="26"/>
      <c r="F34" s="114">
        <v>111</v>
      </c>
      <c r="G34" s="114">
        <v>111</v>
      </c>
      <c r="H34" s="114">
        <v>111</v>
      </c>
      <c r="I34" s="114">
        <v>111</v>
      </c>
      <c r="J34" s="117"/>
      <c r="K34" s="117" t="s">
        <v>5</v>
      </c>
      <c r="L34" s="59"/>
      <c r="M34" s="59"/>
      <c r="N34" s="59"/>
      <c r="O34" s="59"/>
      <c r="P34" s="59"/>
      <c r="Q34" s="59"/>
      <c r="R34" s="60"/>
      <c r="S34" s="59"/>
      <c r="T34" s="59"/>
      <c r="U34" s="59"/>
      <c r="V34" s="59"/>
    </row>
    <row r="35" spans="1:23" x14ac:dyDescent="0.25">
      <c r="A35" s="25" t="s">
        <v>246</v>
      </c>
      <c r="B35" s="71">
        <v>99</v>
      </c>
      <c r="C35" s="25" t="s">
        <v>247</v>
      </c>
      <c r="D35" s="108" t="s">
        <v>20</v>
      </c>
      <c r="E35" s="26"/>
      <c r="F35" s="114">
        <v>180</v>
      </c>
      <c r="G35" s="114">
        <v>180</v>
      </c>
      <c r="H35" s="114">
        <v>180</v>
      </c>
      <c r="I35" s="114">
        <v>180</v>
      </c>
      <c r="J35" s="117"/>
      <c r="K35" s="117" t="s">
        <v>6</v>
      </c>
      <c r="L35" s="59"/>
      <c r="M35" s="59"/>
      <c r="N35" s="59"/>
      <c r="O35" s="59"/>
      <c r="P35" s="59"/>
      <c r="Q35" s="59"/>
      <c r="R35" s="60"/>
      <c r="S35" s="59"/>
      <c r="T35" s="59"/>
      <c r="U35" s="59"/>
      <c r="V35" s="59"/>
    </row>
    <row r="36" spans="1:23" x14ac:dyDescent="0.25">
      <c r="A36" s="25" t="s">
        <v>134</v>
      </c>
      <c r="B36" s="71">
        <v>63199</v>
      </c>
      <c r="C36" s="25" t="s">
        <v>135</v>
      </c>
      <c r="D36" s="108" t="s">
        <v>20</v>
      </c>
      <c r="E36" s="26" t="s">
        <v>136</v>
      </c>
      <c r="F36" s="114">
        <v>111</v>
      </c>
      <c r="G36" s="114">
        <v>111</v>
      </c>
      <c r="H36" s="114">
        <v>111</v>
      </c>
      <c r="I36" s="114">
        <v>111</v>
      </c>
      <c r="J36" s="117" t="s">
        <v>91</v>
      </c>
      <c r="K36" s="117" t="s">
        <v>5</v>
      </c>
      <c r="L36" s="59">
        <v>40</v>
      </c>
      <c r="M36" s="59">
        <v>12</v>
      </c>
      <c r="N36" s="59">
        <v>35</v>
      </c>
      <c r="O36" s="59">
        <v>12</v>
      </c>
      <c r="P36" s="59">
        <v>29.5</v>
      </c>
      <c r="Q36" s="59">
        <v>25</v>
      </c>
      <c r="R36" s="60">
        <v>6000</v>
      </c>
      <c r="S36" s="59">
        <v>24.12</v>
      </c>
      <c r="T36" s="59">
        <v>47.08</v>
      </c>
      <c r="U36" s="59">
        <f>((R36/(2240*POWER((Q36/100),3))))</f>
        <v>171.42857142857142</v>
      </c>
      <c r="V36" s="59">
        <v>1</v>
      </c>
    </row>
    <row r="37" spans="1:23" x14ac:dyDescent="0.25">
      <c r="A37" s="25" t="s">
        <v>200</v>
      </c>
      <c r="B37" s="71">
        <v>499</v>
      </c>
      <c r="C37" s="25" t="s">
        <v>201</v>
      </c>
      <c r="D37" s="108" t="s">
        <v>15</v>
      </c>
      <c r="E37" s="26" t="s">
        <v>202</v>
      </c>
      <c r="F37" s="117">
        <v>252</v>
      </c>
      <c r="G37" s="117">
        <v>252</v>
      </c>
      <c r="H37" s="117">
        <v>252</v>
      </c>
      <c r="I37" s="117">
        <v>252</v>
      </c>
      <c r="J37" s="117" t="s">
        <v>89</v>
      </c>
      <c r="K37" s="117" t="s">
        <v>6</v>
      </c>
      <c r="L37" s="59">
        <v>31</v>
      </c>
      <c r="M37" s="59">
        <v>10</v>
      </c>
      <c r="N37" s="59">
        <v>32.979999999999997</v>
      </c>
      <c r="O37" s="59">
        <v>12.83</v>
      </c>
      <c r="P37" s="59">
        <v>28.5</v>
      </c>
      <c r="Q37" s="59">
        <v>20.5</v>
      </c>
      <c r="R37" s="60">
        <v>8200</v>
      </c>
      <c r="S37" s="59">
        <v>14.4</v>
      </c>
      <c r="T37" s="59">
        <v>26.05</v>
      </c>
      <c r="U37" s="59">
        <v>424.92</v>
      </c>
      <c r="V37" s="59"/>
    </row>
    <row r="38" spans="1:23" x14ac:dyDescent="0.25">
      <c r="A38" s="25" t="s">
        <v>248</v>
      </c>
      <c r="B38" s="71">
        <v>4201</v>
      </c>
      <c r="C38" s="25" t="s">
        <v>249</v>
      </c>
      <c r="D38" s="108" t="s">
        <v>20</v>
      </c>
      <c r="E38" s="26"/>
      <c r="F38" s="114">
        <v>171</v>
      </c>
      <c r="G38" s="114">
        <v>171</v>
      </c>
      <c r="H38" s="114">
        <v>171</v>
      </c>
      <c r="I38" s="114">
        <v>171</v>
      </c>
      <c r="J38" s="117"/>
      <c r="K38" s="117" t="s">
        <v>6</v>
      </c>
      <c r="L38" s="59"/>
      <c r="M38" s="59"/>
      <c r="N38" s="59"/>
      <c r="O38" s="59"/>
      <c r="P38" s="59"/>
      <c r="Q38" s="59"/>
      <c r="R38" s="60"/>
      <c r="S38" s="59"/>
      <c r="T38" s="59"/>
      <c r="U38" s="59"/>
      <c r="V38" s="59"/>
    </row>
    <row r="39" spans="1:23" x14ac:dyDescent="0.25">
      <c r="A39" s="25" t="s">
        <v>215</v>
      </c>
      <c r="B39" s="71">
        <v>73211</v>
      </c>
      <c r="C39" s="25" t="s">
        <v>216</v>
      </c>
      <c r="D39" s="108" t="s">
        <v>20</v>
      </c>
      <c r="E39" s="26"/>
      <c r="F39" s="114">
        <v>114</v>
      </c>
      <c r="G39" s="114">
        <v>114</v>
      </c>
      <c r="H39" s="114">
        <v>114</v>
      </c>
      <c r="I39" s="114">
        <v>114</v>
      </c>
      <c r="J39" s="117" t="s">
        <v>89</v>
      </c>
      <c r="K39" s="117" t="s">
        <v>5</v>
      </c>
      <c r="L39" s="59"/>
      <c r="M39" s="59"/>
      <c r="N39" s="59"/>
      <c r="O39" s="59"/>
      <c r="P39" s="59"/>
      <c r="Q39" s="59"/>
      <c r="R39" s="60"/>
      <c r="S39" s="59"/>
      <c r="T39" s="59"/>
      <c r="U39" s="59"/>
      <c r="V39" s="59"/>
    </row>
    <row r="40" spans="1:23" x14ac:dyDescent="0.25">
      <c r="A40" s="25" t="s">
        <v>53</v>
      </c>
      <c r="B40" s="71">
        <v>93121</v>
      </c>
      <c r="C40" s="25" t="s">
        <v>65</v>
      </c>
      <c r="D40" s="108" t="s">
        <v>20</v>
      </c>
      <c r="E40" s="26" t="s">
        <v>66</v>
      </c>
      <c r="F40" s="114">
        <v>132</v>
      </c>
      <c r="G40" s="114">
        <v>132</v>
      </c>
      <c r="H40" s="114">
        <v>132</v>
      </c>
      <c r="I40" s="114">
        <v>132</v>
      </c>
      <c r="J40" s="117" t="s">
        <v>91</v>
      </c>
      <c r="K40" s="117" t="s">
        <v>5</v>
      </c>
      <c r="L40" s="59">
        <v>35.25</v>
      </c>
      <c r="M40" s="59">
        <v>10.199999999999999</v>
      </c>
      <c r="N40" s="59">
        <v>37.200000000000003</v>
      </c>
      <c r="O40" s="59">
        <v>12</v>
      </c>
      <c r="P40" s="59">
        <v>26.83</v>
      </c>
      <c r="Q40" s="59">
        <v>23.42</v>
      </c>
      <c r="R40" s="60">
        <v>3800</v>
      </c>
      <c r="S40" s="59">
        <v>29.81</v>
      </c>
      <c r="T40" s="59">
        <v>51.7</v>
      </c>
      <c r="U40" s="59">
        <v>132.06109868494099</v>
      </c>
      <c r="V40" s="59">
        <v>1</v>
      </c>
      <c r="W40" s="25"/>
    </row>
    <row r="41" spans="1:23" x14ac:dyDescent="0.25">
      <c r="A41" s="25" t="s">
        <v>250</v>
      </c>
      <c r="B41" s="71" t="s">
        <v>251</v>
      </c>
      <c r="C41" s="25" t="s">
        <v>252</v>
      </c>
      <c r="D41" s="108" t="s">
        <v>20</v>
      </c>
      <c r="E41" s="26"/>
      <c r="F41" s="114">
        <v>24</v>
      </c>
      <c r="G41" s="114">
        <v>15</v>
      </c>
      <c r="H41" s="114">
        <v>30</v>
      </c>
      <c r="I41" s="114">
        <v>30</v>
      </c>
      <c r="J41" s="117"/>
      <c r="K41" s="117" t="s">
        <v>4</v>
      </c>
      <c r="L41" s="59"/>
      <c r="M41" s="59"/>
      <c r="N41" s="59"/>
      <c r="O41" s="59"/>
      <c r="P41" s="59"/>
      <c r="Q41" s="59"/>
      <c r="R41" s="60"/>
      <c r="S41" s="59"/>
      <c r="T41" s="59"/>
      <c r="U41" s="59"/>
      <c r="V41" s="59"/>
      <c r="W41" s="25"/>
    </row>
    <row r="42" spans="1:23" x14ac:dyDescent="0.25">
      <c r="A42" s="25" t="s">
        <v>143</v>
      </c>
      <c r="B42" s="71">
        <v>87638</v>
      </c>
      <c r="C42" s="25" t="s">
        <v>86</v>
      </c>
      <c r="D42" s="108" t="s">
        <v>15</v>
      </c>
      <c r="E42" s="26" t="s">
        <v>87</v>
      </c>
      <c r="F42" s="114">
        <v>186</v>
      </c>
      <c r="G42" s="114">
        <v>186</v>
      </c>
      <c r="H42" s="114">
        <v>186</v>
      </c>
      <c r="I42" s="114">
        <v>186</v>
      </c>
      <c r="J42" s="117" t="s">
        <v>91</v>
      </c>
      <c r="K42" s="117" t="s">
        <v>6</v>
      </c>
      <c r="L42" s="59">
        <v>22.6</v>
      </c>
      <c r="M42" s="59">
        <v>7.25</v>
      </c>
      <c r="N42" s="59">
        <v>24.04</v>
      </c>
      <c r="O42" s="59">
        <v>9.33</v>
      </c>
      <c r="P42" s="59">
        <v>20.329999999999998</v>
      </c>
      <c r="Q42" s="59">
        <v>18.420000000000002</v>
      </c>
      <c r="R42" s="60">
        <v>1160</v>
      </c>
      <c r="S42" s="59">
        <v>28.1</v>
      </c>
      <c r="T42" s="59">
        <v>58.28</v>
      </c>
      <c r="U42" s="59">
        <v>83.13</v>
      </c>
      <c r="W42" s="25"/>
    </row>
    <row r="43" spans="1:23" x14ac:dyDescent="0.25">
      <c r="A43" s="25"/>
      <c r="B43" s="71"/>
      <c r="C43" s="25"/>
      <c r="D43" s="108"/>
      <c r="E43" s="26"/>
      <c r="F43" s="117"/>
      <c r="G43" s="117"/>
      <c r="H43" s="117"/>
      <c r="I43" s="117"/>
      <c r="J43" s="117"/>
      <c r="K43" s="117"/>
      <c r="L43" s="59"/>
      <c r="M43" s="59"/>
      <c r="N43" s="59"/>
      <c r="O43" s="59"/>
      <c r="P43" s="59"/>
      <c r="Q43" s="59"/>
      <c r="R43" s="60"/>
      <c r="S43" s="59"/>
      <c r="T43" s="59"/>
      <c r="U43" s="59"/>
    </row>
    <row r="44" spans="1:23" x14ac:dyDescent="0.25">
      <c r="A44" s="25"/>
      <c r="B44" s="71"/>
      <c r="C44" s="25"/>
      <c r="D44" s="108"/>
      <c r="E44" s="26"/>
      <c r="F44" s="117"/>
      <c r="G44" s="117"/>
      <c r="H44" s="117"/>
      <c r="I44" s="117"/>
      <c r="J44" s="117"/>
      <c r="K44" s="117"/>
      <c r="L44" s="59"/>
      <c r="M44" s="59"/>
      <c r="N44" s="59"/>
      <c r="O44" s="59"/>
      <c r="P44" s="59"/>
      <c r="Q44" s="59"/>
      <c r="R44" s="60"/>
      <c r="S44" s="59"/>
      <c r="T44" s="59"/>
      <c r="U44" s="59"/>
    </row>
    <row r="45" spans="1:23" x14ac:dyDescent="0.25">
      <c r="A45" s="25"/>
      <c r="B45" s="71"/>
      <c r="C45" s="25"/>
      <c r="D45" s="108"/>
      <c r="E45" s="26"/>
      <c r="F45" s="117"/>
      <c r="G45" s="117"/>
      <c r="H45" s="117"/>
      <c r="I45" s="117"/>
      <c r="J45" s="117"/>
      <c r="K45" s="117"/>
      <c r="L45" s="59"/>
      <c r="M45" s="59"/>
      <c r="N45" s="59"/>
      <c r="O45" s="59"/>
      <c r="P45" s="59"/>
      <c r="Q45" s="59"/>
      <c r="R45" s="60"/>
      <c r="S45" s="59"/>
      <c r="T45" s="59"/>
      <c r="U45" s="59"/>
    </row>
    <row r="46" spans="1:23" x14ac:dyDescent="0.25">
      <c r="A46" s="25"/>
      <c r="B46" s="71"/>
      <c r="C46" s="25"/>
      <c r="D46" s="108"/>
      <c r="E46" s="26"/>
      <c r="F46" s="117"/>
      <c r="G46" s="117"/>
      <c r="H46" s="117"/>
      <c r="I46" s="117"/>
      <c r="J46" s="117"/>
      <c r="K46" s="117"/>
      <c r="L46" s="59"/>
      <c r="M46" s="59"/>
      <c r="N46" s="59"/>
      <c r="O46" s="59"/>
      <c r="P46" s="59"/>
      <c r="Q46" s="59"/>
      <c r="R46" s="60"/>
      <c r="S46" s="59"/>
      <c r="T46" s="59"/>
      <c r="U46" s="59"/>
    </row>
    <row r="47" spans="1:23" x14ac:dyDescent="0.25">
      <c r="A47" s="25"/>
      <c r="B47" s="71"/>
      <c r="C47" s="25"/>
      <c r="D47" s="108"/>
      <c r="E47" s="26"/>
      <c r="F47" s="117"/>
      <c r="G47" s="117"/>
      <c r="H47" s="117"/>
      <c r="I47" s="117"/>
      <c r="J47" s="117"/>
      <c r="K47" s="117"/>
      <c r="L47" s="59"/>
      <c r="M47" s="59"/>
      <c r="N47" s="59"/>
      <c r="O47" s="59"/>
      <c r="P47" s="59"/>
      <c r="Q47" s="59"/>
      <c r="R47" s="60"/>
      <c r="S47" s="59"/>
      <c r="T47" s="59"/>
      <c r="U47" s="59"/>
    </row>
    <row r="48" spans="1:23" x14ac:dyDescent="0.25">
      <c r="A48" s="25"/>
      <c r="B48" s="71"/>
      <c r="C48" s="25"/>
      <c r="D48" s="108"/>
      <c r="E48" s="26"/>
      <c r="F48" s="117"/>
      <c r="G48" s="117"/>
      <c r="H48" s="117"/>
      <c r="I48" s="117"/>
      <c r="J48" s="117"/>
      <c r="K48" s="117"/>
      <c r="L48" s="59"/>
      <c r="M48" s="59"/>
      <c r="N48" s="59"/>
      <c r="O48" s="59"/>
      <c r="P48" s="59"/>
      <c r="Q48" s="59"/>
      <c r="R48" s="60"/>
      <c r="S48" s="59"/>
      <c r="T48" s="59"/>
      <c r="U48" s="59"/>
    </row>
    <row r="49" spans="1:22" x14ac:dyDescent="0.25">
      <c r="A49" s="25"/>
      <c r="B49" s="71"/>
      <c r="C49" s="25"/>
      <c r="D49" s="108"/>
      <c r="E49" s="26"/>
      <c r="F49" s="117"/>
      <c r="G49" s="117"/>
      <c r="H49" s="117"/>
      <c r="I49" s="117"/>
      <c r="J49" s="117"/>
      <c r="K49" s="117"/>
      <c r="L49" s="59"/>
      <c r="M49" s="59"/>
      <c r="N49" s="59"/>
      <c r="O49" s="59"/>
      <c r="P49" s="59"/>
      <c r="Q49" s="59"/>
      <c r="R49" s="60"/>
      <c r="S49" s="59"/>
      <c r="T49" s="59"/>
      <c r="U49" s="59"/>
    </row>
    <row r="55" spans="1:22" x14ac:dyDescent="0.25">
      <c r="A55" s="25"/>
      <c r="B55" s="71"/>
      <c r="C55" s="25"/>
      <c r="D55" s="108"/>
      <c r="E55" s="26"/>
      <c r="F55" s="117"/>
      <c r="G55" s="117"/>
      <c r="H55" s="117"/>
      <c r="I55" s="117"/>
      <c r="J55" s="117"/>
      <c r="K55" s="117"/>
      <c r="L55" s="59"/>
      <c r="M55" s="59"/>
      <c r="N55" s="59"/>
      <c r="O55" s="59"/>
      <c r="P55" s="59"/>
      <c r="Q55" s="59"/>
      <c r="R55" s="60"/>
      <c r="S55" s="59"/>
      <c r="T55" s="59"/>
      <c r="U55" s="59"/>
      <c r="V55" s="59"/>
    </row>
    <row r="64" spans="1:22" x14ac:dyDescent="0.25">
      <c r="A64" t="s">
        <v>253</v>
      </c>
    </row>
    <row r="65" spans="1:22" x14ac:dyDescent="0.25">
      <c r="A65" s="25" t="s">
        <v>42</v>
      </c>
      <c r="B65" s="71">
        <v>39519</v>
      </c>
      <c r="C65" s="25" t="s">
        <v>101</v>
      </c>
      <c r="D65" s="108"/>
      <c r="E65" s="26" t="s">
        <v>102</v>
      </c>
      <c r="F65" s="117">
        <v>36</v>
      </c>
      <c r="G65" s="117">
        <v>36</v>
      </c>
      <c r="H65" s="117">
        <v>42</v>
      </c>
      <c r="I65" s="117">
        <v>42</v>
      </c>
      <c r="J65" s="117" t="s">
        <v>91</v>
      </c>
      <c r="K65" s="117" t="s">
        <v>4</v>
      </c>
      <c r="L65" s="59">
        <v>51.25</v>
      </c>
      <c r="M65" s="59">
        <v>14.04</v>
      </c>
      <c r="N65" s="59">
        <v>50.45</v>
      </c>
      <c r="O65" s="59">
        <v>18.47</v>
      </c>
      <c r="P65" s="59">
        <v>39.4</v>
      </c>
      <c r="Q65" s="59">
        <v>34.119999999999997</v>
      </c>
      <c r="R65" s="60">
        <v>13000</v>
      </c>
      <c r="S65" s="59">
        <v>29.96</v>
      </c>
      <c r="T65" s="59">
        <v>63.34</v>
      </c>
      <c r="U65" s="59">
        <v>146.10607247052599</v>
      </c>
      <c r="V65" s="59">
        <v>1</v>
      </c>
    </row>
    <row r="66" spans="1:22" x14ac:dyDescent="0.25">
      <c r="A66" s="25" t="s">
        <v>254</v>
      </c>
      <c r="B66" s="71">
        <v>217</v>
      </c>
      <c r="C66" s="25" t="s">
        <v>255</v>
      </c>
      <c r="D66" s="108"/>
      <c r="E66" s="26" t="s">
        <v>256</v>
      </c>
      <c r="F66" s="117">
        <v>114</v>
      </c>
      <c r="G66" s="117">
        <v>111</v>
      </c>
      <c r="H66" s="117">
        <v>120</v>
      </c>
      <c r="I66" s="117">
        <v>120</v>
      </c>
      <c r="J66" s="117" t="s">
        <v>91</v>
      </c>
      <c r="K66" s="117" t="s">
        <v>5</v>
      </c>
      <c r="L66" s="59">
        <v>26.77</v>
      </c>
      <c r="M66" s="59">
        <v>7.68</v>
      </c>
      <c r="N66" s="59">
        <v>26.16</v>
      </c>
      <c r="O66" s="59">
        <v>9.44</v>
      </c>
      <c r="P66" s="59">
        <v>22.8</v>
      </c>
      <c r="Q66" s="59">
        <v>20.5</v>
      </c>
      <c r="R66" s="60">
        <v>1750</v>
      </c>
      <c r="S66" s="59">
        <v>29.6</v>
      </c>
      <c r="T66" s="59">
        <v>43</v>
      </c>
      <c r="U66" s="59">
        <v>90.68</v>
      </c>
      <c r="V66" s="59">
        <v>1</v>
      </c>
    </row>
    <row r="67" spans="1:22" x14ac:dyDescent="0.25">
      <c r="A67" s="25" t="s">
        <v>176</v>
      </c>
      <c r="B67" s="71">
        <v>93642</v>
      </c>
      <c r="C67" s="25" t="s">
        <v>177</v>
      </c>
      <c r="D67" s="108"/>
      <c r="E67" s="26"/>
      <c r="F67" s="117">
        <v>168</v>
      </c>
      <c r="G67" s="117">
        <v>168</v>
      </c>
      <c r="H67" s="117">
        <v>168</v>
      </c>
      <c r="I67" s="117">
        <v>168</v>
      </c>
      <c r="J67" s="117" t="s">
        <v>89</v>
      </c>
      <c r="K67" s="117" t="s">
        <v>6</v>
      </c>
      <c r="L67" s="59"/>
      <c r="M67" s="59"/>
      <c r="N67" s="59"/>
      <c r="O67" s="59"/>
      <c r="P67" s="59"/>
      <c r="Q67" s="59"/>
      <c r="R67" s="60"/>
      <c r="S67" s="59"/>
      <c r="T67" s="59"/>
      <c r="U67" s="59"/>
      <c r="V67" s="59"/>
    </row>
    <row r="68" spans="1:22" x14ac:dyDescent="0.25">
      <c r="A68" s="25" t="s">
        <v>257</v>
      </c>
      <c r="B68" s="71">
        <v>764</v>
      </c>
      <c r="C68" s="25" t="s">
        <v>258</v>
      </c>
      <c r="D68" s="108"/>
      <c r="E68" s="26" t="s">
        <v>259</v>
      </c>
      <c r="F68" s="117">
        <v>174</v>
      </c>
      <c r="G68" s="117">
        <v>174</v>
      </c>
      <c r="H68" s="117">
        <v>174</v>
      </c>
      <c r="I68" s="117">
        <v>174</v>
      </c>
      <c r="J68" s="117" t="s">
        <v>89</v>
      </c>
      <c r="K68" s="117" t="s">
        <v>6</v>
      </c>
      <c r="L68" s="59"/>
      <c r="M68" s="59"/>
      <c r="N68" s="59"/>
      <c r="O68" s="59"/>
      <c r="P68" s="59"/>
      <c r="Q68" s="59"/>
      <c r="R68" s="60"/>
      <c r="S68" s="59"/>
      <c r="T68" s="59"/>
      <c r="U68" s="59"/>
    </row>
    <row r="69" spans="1:22" x14ac:dyDescent="0.25">
      <c r="A69" s="25" t="s">
        <v>153</v>
      </c>
      <c r="B69" s="71" t="s">
        <v>154</v>
      </c>
      <c r="C69" s="81" t="s">
        <v>79</v>
      </c>
      <c r="D69" s="109"/>
      <c r="E69" s="26" t="s">
        <v>80</v>
      </c>
      <c r="F69" s="117">
        <v>39</v>
      </c>
      <c r="G69" s="117">
        <v>33</v>
      </c>
      <c r="H69" s="117">
        <v>48</v>
      </c>
      <c r="I69" s="117">
        <v>48</v>
      </c>
      <c r="J69" s="117" t="s">
        <v>91</v>
      </c>
      <c r="K69" s="117" t="s">
        <v>4</v>
      </c>
      <c r="L69" s="59">
        <v>48.36</v>
      </c>
      <c r="M69" s="59">
        <v>13.84</v>
      </c>
      <c r="N69" s="59">
        <v>45.17</v>
      </c>
      <c r="O69" s="59">
        <v>45.17</v>
      </c>
      <c r="P69" s="59">
        <v>36.5</v>
      </c>
      <c r="Q69" s="59">
        <v>32.700000000000003</v>
      </c>
      <c r="R69" s="60">
        <v>9300</v>
      </c>
      <c r="S69" s="59">
        <v>26.65</v>
      </c>
      <c r="T69" s="59">
        <v>73.27</v>
      </c>
      <c r="U69" s="59">
        <v>119</v>
      </c>
      <c r="V69" s="59">
        <v>1</v>
      </c>
    </row>
    <row r="70" spans="1:22" x14ac:dyDescent="0.25">
      <c r="A70" s="25" t="s">
        <v>144</v>
      </c>
      <c r="B70" s="71">
        <v>144</v>
      </c>
      <c r="C70" s="25" t="s">
        <v>145</v>
      </c>
      <c r="D70" s="108"/>
      <c r="E70" s="26" t="s">
        <v>146</v>
      </c>
      <c r="F70" s="117">
        <v>177</v>
      </c>
      <c r="G70" s="117">
        <v>177</v>
      </c>
      <c r="H70" s="117">
        <v>177</v>
      </c>
      <c r="I70" s="117">
        <v>177</v>
      </c>
      <c r="J70" s="117" t="s">
        <v>91</v>
      </c>
      <c r="K70" s="117" t="s">
        <v>6</v>
      </c>
      <c r="L70" s="59">
        <v>28.75</v>
      </c>
      <c r="M70" s="59">
        <v>9.66</v>
      </c>
      <c r="N70" s="59">
        <v>28</v>
      </c>
      <c r="O70" s="59">
        <v>9.75</v>
      </c>
      <c r="P70" s="59">
        <v>24.5</v>
      </c>
      <c r="Q70" s="59">
        <v>20.5</v>
      </c>
      <c r="R70" s="60">
        <v>2900</v>
      </c>
      <c r="S70" s="59">
        <v>24.11</v>
      </c>
      <c r="T70" s="59">
        <v>46.03</v>
      </c>
      <c r="U70" s="59">
        <v>150.27557431179</v>
      </c>
      <c r="V70" s="59">
        <v>1</v>
      </c>
    </row>
    <row r="71" spans="1:22" x14ac:dyDescent="0.25">
      <c r="A71" s="25" t="s">
        <v>160</v>
      </c>
      <c r="B71" s="71">
        <v>93643</v>
      </c>
      <c r="C71" s="25" t="s">
        <v>177</v>
      </c>
      <c r="D71" s="108"/>
      <c r="E71" s="26"/>
      <c r="F71" s="117">
        <v>168</v>
      </c>
      <c r="G71" s="117">
        <v>168</v>
      </c>
      <c r="H71" s="117">
        <v>168</v>
      </c>
      <c r="I71" s="117">
        <v>168</v>
      </c>
      <c r="J71" s="117" t="s">
        <v>89</v>
      </c>
      <c r="K71" s="117" t="s">
        <v>6</v>
      </c>
      <c r="L71" s="59"/>
      <c r="M71" s="59"/>
      <c r="N71" s="59"/>
      <c r="O71" s="59"/>
      <c r="P71" s="59"/>
      <c r="Q71" s="59"/>
      <c r="R71" s="60"/>
      <c r="S71" s="59"/>
      <c r="T71" s="59"/>
      <c r="U71" s="59"/>
    </row>
    <row r="72" spans="1:22" x14ac:dyDescent="0.25">
      <c r="A72" s="25" t="s">
        <v>43</v>
      </c>
      <c r="B72" s="71">
        <v>50473</v>
      </c>
      <c r="C72" s="25" t="s">
        <v>155</v>
      </c>
      <c r="D72" s="108"/>
      <c r="E72" s="26" t="s">
        <v>156</v>
      </c>
      <c r="F72" s="117">
        <v>36</v>
      </c>
      <c r="G72" s="117">
        <v>36</v>
      </c>
      <c r="H72" s="117">
        <v>45</v>
      </c>
      <c r="I72" s="117">
        <v>45</v>
      </c>
      <c r="J72" s="117" t="s">
        <v>91</v>
      </c>
      <c r="K72" s="117" t="s">
        <v>4</v>
      </c>
      <c r="L72" s="59">
        <v>43.7</v>
      </c>
      <c r="M72" s="59">
        <v>12.6</v>
      </c>
      <c r="N72" s="59">
        <v>44.7</v>
      </c>
      <c r="O72" s="59">
        <v>16.5</v>
      </c>
      <c r="P72" s="59">
        <v>35.86</v>
      </c>
      <c r="Q72" s="59">
        <v>31.76</v>
      </c>
      <c r="R72" s="60">
        <v>8150</v>
      </c>
      <c r="S72" s="59">
        <v>28.76</v>
      </c>
      <c r="T72" s="59">
        <v>70.08</v>
      </c>
      <c r="U72" s="59">
        <v>114</v>
      </c>
      <c r="V72" s="59">
        <v>1</v>
      </c>
    </row>
    <row r="73" spans="1:22" x14ac:dyDescent="0.25">
      <c r="A73" s="25" t="s">
        <v>260</v>
      </c>
      <c r="B73" s="71">
        <v>41299</v>
      </c>
      <c r="C73" s="25" t="s">
        <v>261</v>
      </c>
      <c r="D73" s="108"/>
      <c r="E73" s="26"/>
      <c r="F73" s="117">
        <v>147</v>
      </c>
      <c r="G73" s="117">
        <v>147</v>
      </c>
      <c r="H73" s="117">
        <v>147</v>
      </c>
      <c r="I73" s="117">
        <v>147</v>
      </c>
      <c r="J73" s="117" t="s">
        <v>91</v>
      </c>
      <c r="K73" s="117" t="s">
        <v>5</v>
      </c>
      <c r="L73" s="59"/>
      <c r="M73" s="59"/>
      <c r="N73" s="59"/>
      <c r="O73" s="59"/>
      <c r="P73" s="59"/>
      <c r="Q73" s="59"/>
      <c r="R73" s="60"/>
      <c r="S73" s="59"/>
      <c r="T73" s="59"/>
      <c r="U73" s="59"/>
      <c r="V73" s="59"/>
    </row>
    <row r="74" spans="1:22" x14ac:dyDescent="0.25">
      <c r="A74" s="25" t="s">
        <v>262</v>
      </c>
      <c r="B74" s="71">
        <v>93084</v>
      </c>
      <c r="C74" s="25" t="s">
        <v>69</v>
      </c>
      <c r="D74" s="108"/>
      <c r="E74" s="26" t="s">
        <v>263</v>
      </c>
      <c r="F74" s="117">
        <v>159</v>
      </c>
      <c r="G74" s="117">
        <v>159</v>
      </c>
      <c r="H74" s="117">
        <v>159</v>
      </c>
      <c r="I74" s="117">
        <v>159</v>
      </c>
      <c r="J74" s="117" t="s">
        <v>91</v>
      </c>
      <c r="K74" s="117" t="s">
        <v>6</v>
      </c>
      <c r="L74" s="59">
        <v>27.75</v>
      </c>
      <c r="M74" s="59">
        <v>8.25</v>
      </c>
      <c r="N74" s="59">
        <v>29.75</v>
      </c>
      <c r="O74" s="59">
        <v>11.72</v>
      </c>
      <c r="P74" s="59">
        <v>25.7</v>
      </c>
      <c r="Q74" s="59">
        <v>20</v>
      </c>
      <c r="R74" s="60">
        <v>2600</v>
      </c>
      <c r="S74" s="59">
        <v>27.79</v>
      </c>
      <c r="T74" s="59">
        <v>46.9</v>
      </c>
      <c r="U74" s="59">
        <v>145.08928571428601</v>
      </c>
      <c r="V74" s="59">
        <v>1</v>
      </c>
    </row>
    <row r="75" spans="1:22" x14ac:dyDescent="0.25">
      <c r="A75" s="25" t="s">
        <v>44</v>
      </c>
      <c r="B75" s="71">
        <v>43162</v>
      </c>
      <c r="C75" s="25" t="s">
        <v>75</v>
      </c>
      <c r="D75" s="108"/>
      <c r="E75" s="26" t="s">
        <v>76</v>
      </c>
      <c r="F75" s="117">
        <v>153</v>
      </c>
      <c r="G75" s="117">
        <v>153</v>
      </c>
      <c r="H75" s="117">
        <v>153</v>
      </c>
      <c r="I75" s="117">
        <v>153</v>
      </c>
      <c r="J75" s="117" t="s">
        <v>91</v>
      </c>
      <c r="K75" s="117" t="s">
        <v>6</v>
      </c>
      <c r="L75" s="59">
        <v>49.5</v>
      </c>
      <c r="M75" s="59">
        <v>15.33</v>
      </c>
      <c r="N75" s="59">
        <v>42</v>
      </c>
      <c r="O75" s="59">
        <v>11</v>
      </c>
      <c r="P75" s="59">
        <v>36.83</v>
      </c>
      <c r="Q75" s="59">
        <v>29.5</v>
      </c>
      <c r="R75" s="60">
        <v>13500</v>
      </c>
      <c r="S75" s="59">
        <v>18.71</v>
      </c>
      <c r="T75" s="59">
        <v>39.33</v>
      </c>
      <c r="U75" s="59">
        <v>234.75762231915499</v>
      </c>
      <c r="V75" s="59">
        <v>1</v>
      </c>
    </row>
    <row r="76" spans="1:22" x14ac:dyDescent="0.25">
      <c r="A76" s="25" t="s">
        <v>166</v>
      </c>
      <c r="B76" s="71">
        <v>25126</v>
      </c>
      <c r="C76" s="25" t="s">
        <v>168</v>
      </c>
      <c r="D76" s="108"/>
      <c r="E76" s="26" t="s">
        <v>169</v>
      </c>
      <c r="F76" s="117">
        <v>111</v>
      </c>
      <c r="G76" s="117">
        <v>111</v>
      </c>
      <c r="H76" s="117">
        <v>114</v>
      </c>
      <c r="I76" s="117">
        <v>114</v>
      </c>
      <c r="J76" s="117" t="s">
        <v>91</v>
      </c>
      <c r="K76" s="117" t="s">
        <v>5</v>
      </c>
      <c r="L76" s="59">
        <v>40.18</v>
      </c>
      <c r="M76" s="59">
        <v>11.65</v>
      </c>
      <c r="N76" s="59">
        <v>42.27</v>
      </c>
      <c r="O76" s="59">
        <v>15.79</v>
      </c>
      <c r="P76" s="59">
        <v>34.4</v>
      </c>
      <c r="Q76" s="59">
        <v>27.2</v>
      </c>
      <c r="R76" s="60">
        <v>8825</v>
      </c>
      <c r="S76" s="59">
        <v>21.24</v>
      </c>
      <c r="T76" s="59">
        <v>39.65</v>
      </c>
      <c r="U76" s="59">
        <v>195.78</v>
      </c>
      <c r="V76" s="59">
        <v>1</v>
      </c>
    </row>
    <row r="77" spans="1:22" x14ac:dyDescent="0.25">
      <c r="A77" s="25" t="s">
        <v>264</v>
      </c>
      <c r="B77" s="71">
        <v>87012</v>
      </c>
      <c r="C77" s="25" t="s">
        <v>86</v>
      </c>
      <c r="D77" s="108"/>
      <c r="E77" s="26" t="s">
        <v>170</v>
      </c>
      <c r="F77" s="117">
        <v>111</v>
      </c>
      <c r="G77" s="117">
        <v>111</v>
      </c>
      <c r="H77" s="117">
        <v>111</v>
      </c>
      <c r="I77" s="117">
        <v>111</v>
      </c>
      <c r="J77" s="117" t="s">
        <v>91</v>
      </c>
      <c r="K77" s="117" t="s">
        <v>5</v>
      </c>
      <c r="L77" s="59"/>
      <c r="M77" s="59"/>
      <c r="N77" s="59"/>
      <c r="O77" s="59"/>
      <c r="P77" s="59"/>
      <c r="Q77" s="59"/>
      <c r="R77" s="60"/>
      <c r="S77" s="59"/>
      <c r="T77" s="59"/>
      <c r="U77" s="59"/>
      <c r="V77" s="59">
        <v>1</v>
      </c>
    </row>
    <row r="78" spans="1:22" x14ac:dyDescent="0.25">
      <c r="A78" s="25" t="s">
        <v>212</v>
      </c>
      <c r="B78" s="71">
        <v>52994</v>
      </c>
      <c r="C78" s="25" t="s">
        <v>213</v>
      </c>
      <c r="D78" s="108" t="s">
        <v>20</v>
      </c>
      <c r="E78" s="26"/>
      <c r="F78" s="117">
        <v>96</v>
      </c>
      <c r="G78" s="117">
        <v>99</v>
      </c>
      <c r="H78" s="117">
        <v>102</v>
      </c>
      <c r="I78" s="117">
        <v>105</v>
      </c>
      <c r="J78" s="117" t="s">
        <v>91</v>
      </c>
      <c r="K78" s="117" t="s">
        <v>4</v>
      </c>
      <c r="L78" s="59"/>
      <c r="M78" s="59"/>
      <c r="N78" s="59"/>
      <c r="O78" s="59"/>
      <c r="P78" s="59"/>
      <c r="Q78" s="59"/>
      <c r="R78" s="60"/>
      <c r="S78" s="59"/>
      <c r="T78" s="59"/>
      <c r="U78" s="59"/>
      <c r="V78" s="59"/>
    </row>
    <row r="79" spans="1:22" x14ac:dyDescent="0.25">
      <c r="A79" s="25" t="s">
        <v>162</v>
      </c>
      <c r="B79" s="71" t="s">
        <v>161</v>
      </c>
      <c r="C79" s="25" t="s">
        <v>165</v>
      </c>
      <c r="D79" s="108"/>
      <c r="E79" s="26" t="s">
        <v>171</v>
      </c>
      <c r="F79" s="117">
        <v>114</v>
      </c>
      <c r="G79" s="117">
        <v>114</v>
      </c>
      <c r="H79" s="117">
        <v>120</v>
      </c>
      <c r="I79" s="117">
        <v>120</v>
      </c>
      <c r="J79" s="117" t="s">
        <v>91</v>
      </c>
      <c r="K79" s="117" t="s">
        <v>5</v>
      </c>
      <c r="L79" s="59">
        <v>26.77</v>
      </c>
      <c r="M79" s="59">
        <v>7.68</v>
      </c>
      <c r="N79" s="59">
        <v>26.16</v>
      </c>
      <c r="O79" s="59">
        <v>9.44</v>
      </c>
      <c r="P79" s="59">
        <v>22.8</v>
      </c>
      <c r="Q79" s="59">
        <v>20.5</v>
      </c>
      <c r="R79" s="60">
        <v>1750</v>
      </c>
      <c r="S79" s="59">
        <v>29.6</v>
      </c>
      <c r="T79" s="59">
        <v>43</v>
      </c>
      <c r="U79" s="59">
        <v>90.68</v>
      </c>
      <c r="V79" s="59">
        <v>1</v>
      </c>
    </row>
    <row r="80" spans="1:22" x14ac:dyDescent="0.25">
      <c r="A80" s="25" t="s">
        <v>45</v>
      </c>
      <c r="B80" s="71">
        <v>53477</v>
      </c>
      <c r="C80" s="25" t="s">
        <v>77</v>
      </c>
      <c r="D80" s="108" t="s">
        <v>15</v>
      </c>
      <c r="E80" s="26" t="s">
        <v>78</v>
      </c>
      <c r="F80" s="117">
        <v>132</v>
      </c>
      <c r="G80" s="117">
        <v>132</v>
      </c>
      <c r="H80" s="117">
        <v>132</v>
      </c>
      <c r="I80" s="117">
        <v>132</v>
      </c>
      <c r="J80" s="117" t="s">
        <v>89</v>
      </c>
      <c r="K80" s="117" t="s">
        <v>5</v>
      </c>
      <c r="L80" s="59">
        <v>48.42</v>
      </c>
      <c r="M80" s="59">
        <v>14.33</v>
      </c>
      <c r="N80" s="59">
        <v>42.33</v>
      </c>
      <c r="O80" s="59">
        <v>13</v>
      </c>
      <c r="P80" s="59">
        <v>36.17</v>
      </c>
      <c r="Q80" s="59">
        <v>29.42</v>
      </c>
      <c r="R80" s="60">
        <v>15300</v>
      </c>
      <c r="S80" s="59">
        <v>17.77</v>
      </c>
      <c r="T80" s="59">
        <v>35.47</v>
      </c>
      <c r="U80" s="59">
        <f>((R80/(2240*POWER((Q80/100),3))))</f>
        <v>268.2349766677014</v>
      </c>
      <c r="V80" s="59">
        <v>1</v>
      </c>
    </row>
    <row r="81" spans="1:23" x14ac:dyDescent="0.25">
      <c r="A81" s="25" t="s">
        <v>46</v>
      </c>
      <c r="B81" s="71">
        <v>25260</v>
      </c>
      <c r="C81" s="25" t="s">
        <v>84</v>
      </c>
      <c r="D81" s="108"/>
      <c r="E81" s="26" t="s">
        <v>85</v>
      </c>
      <c r="F81" s="117">
        <v>72</v>
      </c>
      <c r="G81" s="117">
        <v>72</v>
      </c>
      <c r="H81" s="117">
        <v>72</v>
      </c>
      <c r="I81" s="117">
        <v>72</v>
      </c>
      <c r="J81" s="117" t="s">
        <v>89</v>
      </c>
      <c r="K81" s="117" t="s">
        <v>4</v>
      </c>
      <c r="L81" s="59">
        <v>48</v>
      </c>
      <c r="M81" s="59">
        <v>14.25</v>
      </c>
      <c r="N81" s="59">
        <v>47</v>
      </c>
      <c r="O81" s="59">
        <v>14.58</v>
      </c>
      <c r="P81" s="59">
        <v>35.42</v>
      </c>
      <c r="Q81" s="59">
        <v>30</v>
      </c>
      <c r="R81" s="60">
        <v>9800</v>
      </c>
      <c r="S81" s="59">
        <v>26.64</v>
      </c>
      <c r="T81" s="59">
        <v>50.21</v>
      </c>
      <c r="U81" s="59">
        <v>162.03703703703701</v>
      </c>
    </row>
    <row r="82" spans="1:23" x14ac:dyDescent="0.25">
      <c r="A82" s="25" t="s">
        <v>47</v>
      </c>
      <c r="B82" s="71">
        <v>43067</v>
      </c>
      <c r="C82" s="25" t="s">
        <v>67</v>
      </c>
      <c r="D82" s="108" t="s">
        <v>20</v>
      </c>
      <c r="E82" s="26" t="s">
        <v>68</v>
      </c>
      <c r="F82" s="117">
        <v>168</v>
      </c>
      <c r="G82" s="117">
        <v>168</v>
      </c>
      <c r="H82" s="117">
        <v>168</v>
      </c>
      <c r="I82" s="117">
        <v>168</v>
      </c>
      <c r="J82" s="117" t="s">
        <v>89</v>
      </c>
      <c r="K82" s="117" t="s">
        <v>6</v>
      </c>
      <c r="L82" s="59">
        <v>40.86</v>
      </c>
      <c r="M82" s="59">
        <v>13</v>
      </c>
      <c r="N82" s="59">
        <v>35.36</v>
      </c>
      <c r="O82" s="59">
        <v>11.79</v>
      </c>
      <c r="P82" s="59">
        <v>31.71</v>
      </c>
      <c r="Q82" s="59">
        <v>25</v>
      </c>
      <c r="R82" s="60">
        <v>9400</v>
      </c>
      <c r="S82" s="59">
        <v>18.73</v>
      </c>
      <c r="T82" s="59">
        <v>33.700000000000003</v>
      </c>
      <c r="U82" s="59">
        <v>268.57142857142901</v>
      </c>
      <c r="V82" s="59">
        <v>1</v>
      </c>
    </row>
    <row r="83" spans="1:23" x14ac:dyDescent="0.25">
      <c r="A83" s="25" t="s">
        <v>158</v>
      </c>
      <c r="B83" s="71">
        <v>63243</v>
      </c>
      <c r="C83" s="25" t="s">
        <v>70</v>
      </c>
      <c r="D83" s="108" t="s">
        <v>15</v>
      </c>
      <c r="E83" s="26" t="s">
        <v>92</v>
      </c>
      <c r="F83" s="117">
        <v>114</v>
      </c>
      <c r="G83" s="117">
        <v>114</v>
      </c>
      <c r="H83" s="117">
        <v>114</v>
      </c>
      <c r="I83" s="117">
        <v>114</v>
      </c>
      <c r="J83" s="117" t="s">
        <v>91</v>
      </c>
      <c r="K83" s="117" t="s">
        <v>5</v>
      </c>
      <c r="L83" s="59">
        <v>36</v>
      </c>
      <c r="M83" s="59">
        <v>11.75</v>
      </c>
      <c r="N83" s="59">
        <v>31.5</v>
      </c>
      <c r="O83" s="59">
        <v>10.75</v>
      </c>
      <c r="P83" s="59">
        <v>30</v>
      </c>
      <c r="Q83" s="59">
        <v>27.5</v>
      </c>
      <c r="R83" s="60">
        <v>3600</v>
      </c>
      <c r="S83" s="59">
        <v>28.56</v>
      </c>
      <c r="T83" s="59">
        <v>57.33</v>
      </c>
      <c r="U83" s="59">
        <f t="shared" ref="U83" si="0">((R83/(2240*POWER((Q83/100),3))))</f>
        <v>77.278093807019403</v>
      </c>
      <c r="V83" s="59">
        <v>1</v>
      </c>
    </row>
    <row r="84" spans="1:23" x14ac:dyDescent="0.25">
      <c r="A84" s="25" t="s">
        <v>175</v>
      </c>
      <c r="B84" s="71">
        <v>50588</v>
      </c>
      <c r="C84" s="25" t="s">
        <v>86</v>
      </c>
      <c r="D84" s="108"/>
      <c r="E84" s="26" t="s">
        <v>170</v>
      </c>
      <c r="F84" s="117">
        <v>132</v>
      </c>
      <c r="G84" s="117">
        <v>129</v>
      </c>
      <c r="H84" s="117">
        <v>138</v>
      </c>
      <c r="I84" s="117">
        <v>138</v>
      </c>
      <c r="J84" s="117" t="s">
        <v>91</v>
      </c>
      <c r="K84" s="117" t="s">
        <v>5</v>
      </c>
      <c r="L84" s="59">
        <v>28</v>
      </c>
      <c r="M84" s="59">
        <v>8.5</v>
      </c>
      <c r="N84" s="59">
        <v>28</v>
      </c>
      <c r="O84" s="59">
        <v>11</v>
      </c>
      <c r="P84" s="59">
        <v>25</v>
      </c>
      <c r="Q84" s="59">
        <v>21.3</v>
      </c>
      <c r="R84" s="60">
        <v>2000</v>
      </c>
      <c r="S84" s="59">
        <v>27.49</v>
      </c>
      <c r="T84" s="59">
        <v>61.72</v>
      </c>
      <c r="U84" s="59">
        <v>92.39</v>
      </c>
      <c r="V84" s="59">
        <v>1</v>
      </c>
    </row>
    <row r="85" spans="1:23" x14ac:dyDescent="0.25">
      <c r="A85" s="25" t="s">
        <v>48</v>
      </c>
      <c r="B85" s="71">
        <v>23798</v>
      </c>
      <c r="C85" s="25" t="s">
        <v>61</v>
      </c>
      <c r="D85" s="108"/>
      <c r="E85" s="26" t="s">
        <v>62</v>
      </c>
      <c r="F85" s="117">
        <v>51</v>
      </c>
      <c r="G85" s="117">
        <v>45</v>
      </c>
      <c r="H85" s="117">
        <v>66</v>
      </c>
      <c r="I85" s="117">
        <v>66</v>
      </c>
      <c r="J85" s="117" t="s">
        <v>91</v>
      </c>
      <c r="K85" s="117" t="s">
        <v>4</v>
      </c>
      <c r="L85" s="59">
        <v>52</v>
      </c>
      <c r="M85" s="59">
        <v>16</v>
      </c>
      <c r="N85" s="59">
        <v>55</v>
      </c>
      <c r="O85" s="59">
        <v>18</v>
      </c>
      <c r="P85" s="59">
        <v>47.67</v>
      </c>
      <c r="Q85" s="59">
        <v>37.17</v>
      </c>
      <c r="R85" s="60">
        <v>18689</v>
      </c>
      <c r="S85" s="59">
        <v>23.26</v>
      </c>
      <c r="T85" s="59">
        <v>45.15</v>
      </c>
      <c r="U85" s="59">
        <v>162.46520482011201</v>
      </c>
      <c r="V85" s="59">
        <v>1</v>
      </c>
    </row>
    <row r="86" spans="1:23" x14ac:dyDescent="0.25">
      <c r="A86" s="25" t="s">
        <v>81</v>
      </c>
      <c r="B86" s="71" t="s">
        <v>265</v>
      </c>
      <c r="C86" s="25" t="s">
        <v>82</v>
      </c>
      <c r="D86" s="108"/>
      <c r="E86" s="26" t="s">
        <v>83</v>
      </c>
      <c r="F86" s="117">
        <v>90</v>
      </c>
      <c r="G86" s="117">
        <v>90</v>
      </c>
      <c r="H86" s="117">
        <v>96</v>
      </c>
      <c r="I86" s="117">
        <v>96</v>
      </c>
      <c r="J86" s="117" t="s">
        <v>91</v>
      </c>
      <c r="K86" s="117" t="s">
        <v>4</v>
      </c>
      <c r="L86" s="59"/>
      <c r="M86" s="59"/>
      <c r="N86" s="59"/>
      <c r="O86" s="59"/>
      <c r="P86" s="59"/>
      <c r="Q86" s="59"/>
      <c r="R86" s="60"/>
      <c r="S86" s="59"/>
      <c r="T86" s="59"/>
      <c r="U86" s="59"/>
      <c r="V86" s="59"/>
    </row>
    <row r="87" spans="1:23" x14ac:dyDescent="0.25">
      <c r="A87" s="25" t="s">
        <v>266</v>
      </c>
      <c r="B87" s="71">
        <v>26007</v>
      </c>
      <c r="C87" s="25" t="s">
        <v>267</v>
      </c>
      <c r="D87" s="108"/>
      <c r="E87" s="26" t="s">
        <v>268</v>
      </c>
      <c r="F87" s="117">
        <v>81</v>
      </c>
      <c r="G87" s="117">
        <v>81</v>
      </c>
      <c r="H87" s="117">
        <v>90</v>
      </c>
      <c r="I87" s="117">
        <v>90</v>
      </c>
      <c r="J87" s="117" t="s">
        <v>91</v>
      </c>
      <c r="K87" s="117" t="s">
        <v>4</v>
      </c>
      <c r="L87" s="59"/>
      <c r="M87" s="59"/>
      <c r="N87" s="59"/>
      <c r="O87" s="59"/>
      <c r="P87" s="59"/>
      <c r="Q87" s="59"/>
      <c r="R87" s="60"/>
      <c r="S87" s="59"/>
      <c r="T87" s="59"/>
      <c r="U87" s="59"/>
      <c r="V87" s="59"/>
    </row>
    <row r="88" spans="1:23" x14ac:dyDescent="0.25">
      <c r="A88" s="25" t="s">
        <v>157</v>
      </c>
      <c r="B88" s="71">
        <v>23827</v>
      </c>
      <c r="C88" s="25" t="s">
        <v>167</v>
      </c>
      <c r="D88" s="108"/>
      <c r="E88" s="26"/>
      <c r="F88" s="117">
        <v>174</v>
      </c>
      <c r="G88" s="117">
        <v>174</v>
      </c>
      <c r="H88" s="117">
        <v>174</v>
      </c>
      <c r="I88" s="117">
        <v>174</v>
      </c>
      <c r="J88" s="117" t="s">
        <v>91</v>
      </c>
      <c r="K88" s="117" t="s">
        <v>6</v>
      </c>
      <c r="L88" s="59">
        <v>30.75</v>
      </c>
      <c r="M88" s="59">
        <v>9.83</v>
      </c>
      <c r="N88" s="59">
        <v>26.5</v>
      </c>
      <c r="O88" s="59">
        <v>9.5</v>
      </c>
      <c r="P88" s="59">
        <v>24.58</v>
      </c>
      <c r="Q88" s="59">
        <v>19.170000000000002</v>
      </c>
      <c r="R88" s="60">
        <v>2950</v>
      </c>
      <c r="S88" s="59">
        <v>23.78</v>
      </c>
      <c r="T88" s="59">
        <v>46.61</v>
      </c>
      <c r="U88" s="59">
        <v>187</v>
      </c>
      <c r="V88" s="59">
        <v>1</v>
      </c>
    </row>
    <row r="89" spans="1:23" x14ac:dyDescent="0.25">
      <c r="A89" s="25" t="s">
        <v>49</v>
      </c>
      <c r="B89" s="71">
        <v>2276</v>
      </c>
      <c r="C89" s="25" t="s">
        <v>71</v>
      </c>
      <c r="D89" s="108" t="s">
        <v>20</v>
      </c>
      <c r="E89" s="26" t="s">
        <v>72</v>
      </c>
      <c r="F89" s="117">
        <v>177</v>
      </c>
      <c r="G89" s="117">
        <v>177</v>
      </c>
      <c r="H89" s="117">
        <v>177</v>
      </c>
      <c r="I89" s="117">
        <v>177</v>
      </c>
      <c r="J89" s="117" t="s">
        <v>89</v>
      </c>
      <c r="K89" s="117" t="s">
        <v>6</v>
      </c>
      <c r="L89" s="59">
        <v>43</v>
      </c>
      <c r="M89" s="59">
        <v>13.16</v>
      </c>
      <c r="N89" s="59">
        <v>37.5</v>
      </c>
      <c r="O89" s="59">
        <v>12</v>
      </c>
      <c r="P89" s="59">
        <v>29.91</v>
      </c>
      <c r="Q89" s="59">
        <v>25</v>
      </c>
      <c r="R89" s="60">
        <v>10200</v>
      </c>
      <c r="S89" s="59">
        <v>19.02</v>
      </c>
      <c r="T89" s="59">
        <v>37.85</v>
      </c>
      <c r="U89" s="59">
        <v>291.42857142857099</v>
      </c>
      <c r="V89" s="59"/>
    </row>
    <row r="90" spans="1:23" x14ac:dyDescent="0.25">
      <c r="A90" s="25" t="s">
        <v>163</v>
      </c>
      <c r="B90" s="71">
        <v>71221</v>
      </c>
      <c r="C90" s="25" t="s">
        <v>173</v>
      </c>
      <c r="D90" s="108" t="s">
        <v>20</v>
      </c>
      <c r="E90" s="26" t="s">
        <v>174</v>
      </c>
      <c r="F90" s="117">
        <v>45</v>
      </c>
      <c r="G90" s="117">
        <v>36</v>
      </c>
      <c r="H90" s="117">
        <v>54</v>
      </c>
      <c r="I90" s="117">
        <v>54</v>
      </c>
      <c r="J90" s="117" t="s">
        <v>91</v>
      </c>
      <c r="K90" s="117" t="s">
        <v>4</v>
      </c>
      <c r="L90" s="59">
        <v>36.71</v>
      </c>
      <c r="M90" s="59">
        <v>10.99</v>
      </c>
      <c r="N90" s="59">
        <v>38.630000000000003</v>
      </c>
      <c r="O90" s="59">
        <v>14.38</v>
      </c>
      <c r="P90" s="59">
        <v>30.8</v>
      </c>
      <c r="Q90" s="59">
        <v>28.3</v>
      </c>
      <c r="R90" s="60">
        <v>4028</v>
      </c>
      <c r="S90" s="59">
        <v>36.86</v>
      </c>
      <c r="T90" s="59">
        <v>92.16</v>
      </c>
      <c r="U90" s="59">
        <v>79.34</v>
      </c>
      <c r="V90" s="59">
        <v>1</v>
      </c>
    </row>
    <row r="91" spans="1:23" x14ac:dyDescent="0.25">
      <c r="A91" s="25" t="s">
        <v>50</v>
      </c>
      <c r="B91" s="71">
        <v>161</v>
      </c>
      <c r="C91" s="25" t="s">
        <v>63</v>
      </c>
      <c r="D91" s="108" t="s">
        <v>15</v>
      </c>
      <c r="E91" s="26" t="s">
        <v>64</v>
      </c>
      <c r="F91" s="117">
        <v>171</v>
      </c>
      <c r="G91" s="117">
        <v>171</v>
      </c>
      <c r="H91" s="117">
        <v>171</v>
      </c>
      <c r="I91" s="117">
        <v>171</v>
      </c>
      <c r="J91" s="117" t="s">
        <v>91</v>
      </c>
      <c r="K91" s="117" t="s">
        <v>6</v>
      </c>
      <c r="L91" s="59">
        <v>30.5</v>
      </c>
      <c r="M91" s="59">
        <v>9.5</v>
      </c>
      <c r="N91" s="59">
        <v>29.5</v>
      </c>
      <c r="O91" s="59">
        <v>12.25</v>
      </c>
      <c r="P91" s="59">
        <v>25.92</v>
      </c>
      <c r="Q91" s="59">
        <v>21.67</v>
      </c>
      <c r="R91" s="60">
        <v>4250</v>
      </c>
      <c r="S91" s="59">
        <v>22.36</v>
      </c>
      <c r="T91" s="59">
        <v>39.880000000000003</v>
      </c>
      <c r="U91" s="59">
        <v>186.45076850448501</v>
      </c>
      <c r="V91" s="59">
        <v>1</v>
      </c>
      <c r="W91" s="25"/>
    </row>
    <row r="92" spans="1:23" x14ac:dyDescent="0.25">
      <c r="A92" s="25" t="s">
        <v>51</v>
      </c>
      <c r="B92" s="71" t="s">
        <v>269</v>
      </c>
      <c r="C92" s="25" t="s">
        <v>59</v>
      </c>
      <c r="D92" s="108"/>
      <c r="E92" s="26" t="s">
        <v>60</v>
      </c>
      <c r="F92" s="117">
        <v>90</v>
      </c>
      <c r="G92" s="117">
        <v>90</v>
      </c>
      <c r="H92" s="117">
        <v>96</v>
      </c>
      <c r="I92" s="117">
        <v>96</v>
      </c>
      <c r="J92" s="117" t="s">
        <v>91</v>
      </c>
      <c r="K92" s="117" t="s">
        <v>4</v>
      </c>
      <c r="L92" s="59"/>
      <c r="M92" s="59"/>
      <c r="N92" s="59"/>
      <c r="O92" s="59"/>
      <c r="P92" s="59"/>
      <c r="Q92" s="59"/>
      <c r="R92" s="60"/>
      <c r="S92" s="59"/>
      <c r="T92" s="59"/>
      <c r="U92" s="59"/>
      <c r="V92" s="59"/>
    </row>
    <row r="93" spans="1:23" x14ac:dyDescent="0.25">
      <c r="A93" s="25" t="s">
        <v>52</v>
      </c>
      <c r="B93" s="71">
        <v>63383</v>
      </c>
      <c r="C93" s="25" t="s">
        <v>73</v>
      </c>
      <c r="D93" s="108"/>
      <c r="E93" s="26" t="s">
        <v>74</v>
      </c>
      <c r="F93" s="117">
        <v>129</v>
      </c>
      <c r="G93" s="117">
        <v>129</v>
      </c>
      <c r="H93" s="117">
        <v>129</v>
      </c>
      <c r="I93" s="117">
        <v>129</v>
      </c>
      <c r="J93" s="117" t="s">
        <v>91</v>
      </c>
      <c r="K93" s="117" t="s">
        <v>5</v>
      </c>
      <c r="L93" s="59">
        <v>38</v>
      </c>
      <c r="M93" s="59">
        <v>10.95</v>
      </c>
      <c r="N93" s="59">
        <v>32.4</v>
      </c>
      <c r="O93" s="59">
        <v>12</v>
      </c>
      <c r="P93" s="59">
        <v>27.9</v>
      </c>
      <c r="Q93" s="59">
        <v>23.8</v>
      </c>
      <c r="R93" s="60">
        <v>5100</v>
      </c>
      <c r="S93" s="59">
        <v>24.12</v>
      </c>
      <c r="T93" s="59">
        <v>45.56</v>
      </c>
      <c r="U93" s="59">
        <v>168.88508104322199</v>
      </c>
      <c r="V93" s="59">
        <v>1</v>
      </c>
    </row>
    <row r="94" spans="1:23" x14ac:dyDescent="0.25">
      <c r="A94" s="25" t="s">
        <v>164</v>
      </c>
      <c r="B94" s="71">
        <v>93644</v>
      </c>
      <c r="C94" s="25" t="s">
        <v>177</v>
      </c>
      <c r="D94" s="108"/>
      <c r="E94" s="26"/>
      <c r="F94" s="117">
        <v>168</v>
      </c>
      <c r="G94" s="117">
        <v>168</v>
      </c>
      <c r="H94" s="117">
        <v>168</v>
      </c>
      <c r="I94" s="117">
        <v>168</v>
      </c>
      <c r="J94" s="117" t="s">
        <v>89</v>
      </c>
      <c r="K94" s="117" t="s">
        <v>6</v>
      </c>
      <c r="L94" s="59"/>
      <c r="M94" s="59"/>
      <c r="N94" s="59"/>
      <c r="O94" s="59"/>
      <c r="P94" s="59"/>
      <c r="Q94" s="59"/>
      <c r="R94" s="60"/>
      <c r="S94" s="59"/>
      <c r="T94" s="59"/>
      <c r="U94" s="59"/>
    </row>
    <row r="95" spans="1:23" x14ac:dyDescent="0.25">
      <c r="A95" s="25" t="s">
        <v>223</v>
      </c>
      <c r="B95" s="71">
        <v>30023</v>
      </c>
      <c r="C95" s="25" t="s">
        <v>159</v>
      </c>
      <c r="D95" s="108" t="s">
        <v>15</v>
      </c>
      <c r="E95" s="26" t="s">
        <v>172</v>
      </c>
      <c r="F95" s="117">
        <v>48</v>
      </c>
      <c r="G95" s="117">
        <v>48</v>
      </c>
      <c r="H95" s="117">
        <v>57</v>
      </c>
      <c r="I95" s="117">
        <v>57</v>
      </c>
      <c r="J95" s="117" t="s">
        <v>89</v>
      </c>
      <c r="K95" s="117" t="s">
        <v>4</v>
      </c>
      <c r="L95" s="59">
        <v>30.3</v>
      </c>
      <c r="M95" s="59">
        <v>9.6</v>
      </c>
      <c r="N95" s="59">
        <v>33</v>
      </c>
      <c r="O95" s="59">
        <v>12.8</v>
      </c>
      <c r="P95" s="59">
        <v>26</v>
      </c>
      <c r="Q95" s="59">
        <v>24.7</v>
      </c>
      <c r="R95" s="60">
        <v>2447</v>
      </c>
      <c r="S95" s="59">
        <v>31.39</v>
      </c>
      <c r="T95" s="59">
        <v>99.92</v>
      </c>
      <c r="U95" s="59">
        <v>72.489999999999995</v>
      </c>
      <c r="V95" s="59">
        <v>1</v>
      </c>
    </row>
    <row r="96" spans="1:23" x14ac:dyDescent="0.25">
      <c r="A96" s="25" t="s">
        <v>270</v>
      </c>
      <c r="B96" s="71">
        <v>2610</v>
      </c>
      <c r="C96" s="25" t="s">
        <v>159</v>
      </c>
      <c r="D96" s="108"/>
      <c r="E96" s="26" t="s">
        <v>172</v>
      </c>
      <c r="F96" s="117">
        <v>78</v>
      </c>
      <c r="G96" s="117">
        <v>78</v>
      </c>
      <c r="H96" s="117">
        <v>87</v>
      </c>
      <c r="I96" s="117">
        <v>87</v>
      </c>
      <c r="J96" s="117" t="s">
        <v>271</v>
      </c>
      <c r="K96" s="117" t="s">
        <v>4</v>
      </c>
      <c r="L96" s="59"/>
      <c r="M96" s="59"/>
      <c r="N96" s="59"/>
      <c r="O96" s="59"/>
      <c r="P96" s="59"/>
      <c r="Q96" s="59"/>
      <c r="R96" s="60"/>
      <c r="S96" s="59"/>
      <c r="T96" s="59"/>
      <c r="U96" s="59"/>
      <c r="V96" s="59"/>
    </row>
    <row r="97" spans="1:22" x14ac:dyDescent="0.25">
      <c r="A97" s="25" t="s">
        <v>134</v>
      </c>
      <c r="B97" s="71">
        <v>63199</v>
      </c>
      <c r="C97" s="25" t="s">
        <v>135</v>
      </c>
      <c r="D97" s="108"/>
      <c r="E97" s="26" t="s">
        <v>136</v>
      </c>
      <c r="F97" s="117">
        <v>111</v>
      </c>
      <c r="G97" s="117">
        <v>111</v>
      </c>
      <c r="H97" s="117">
        <v>111</v>
      </c>
      <c r="I97" s="117">
        <v>111</v>
      </c>
      <c r="J97" s="117" t="s">
        <v>91</v>
      </c>
      <c r="K97" s="117" t="s">
        <v>5</v>
      </c>
      <c r="L97" s="59">
        <v>40</v>
      </c>
      <c r="M97" s="59">
        <v>12</v>
      </c>
      <c r="N97" s="59">
        <v>35</v>
      </c>
      <c r="O97" s="59">
        <v>12</v>
      </c>
      <c r="P97" s="59">
        <v>29.5</v>
      </c>
      <c r="Q97" s="59">
        <v>25</v>
      </c>
      <c r="R97" s="60">
        <v>6000</v>
      </c>
      <c r="S97" s="59">
        <v>24.12</v>
      </c>
      <c r="T97" s="59">
        <v>47.08</v>
      </c>
      <c r="U97" s="59">
        <f>((R97/(2240*POWER((Q97/100),3))))</f>
        <v>171.42857142857142</v>
      </c>
      <c r="V97" s="59">
        <v>1</v>
      </c>
    </row>
    <row r="98" spans="1:22" x14ac:dyDescent="0.25">
      <c r="A98" s="25" t="s">
        <v>272</v>
      </c>
      <c r="B98" s="71">
        <v>60177</v>
      </c>
      <c r="C98" s="25" t="s">
        <v>273</v>
      </c>
      <c r="D98" s="108"/>
      <c r="E98" s="26" t="s">
        <v>274</v>
      </c>
      <c r="F98" s="117">
        <v>93</v>
      </c>
      <c r="G98" s="117">
        <v>93</v>
      </c>
      <c r="H98" s="117">
        <v>93</v>
      </c>
      <c r="I98" s="117">
        <v>93</v>
      </c>
      <c r="J98" s="117" t="s">
        <v>89</v>
      </c>
      <c r="K98" s="117" t="s">
        <v>4</v>
      </c>
      <c r="L98" s="59">
        <v>58.71</v>
      </c>
      <c r="M98" s="59">
        <v>18.45</v>
      </c>
      <c r="N98" s="59">
        <v>50.75</v>
      </c>
      <c r="O98" s="59">
        <v>16</v>
      </c>
      <c r="P98" s="59">
        <v>44</v>
      </c>
      <c r="Q98" s="59">
        <v>35.799999999999997</v>
      </c>
      <c r="R98" s="60">
        <v>31641</v>
      </c>
      <c r="S98" s="59">
        <v>16.63</v>
      </c>
      <c r="T98" s="59">
        <v>33.83</v>
      </c>
      <c r="U98" s="59">
        <f>((R98/(2240*POWER((Q98/100),3))))</f>
        <v>307.8598847550997</v>
      </c>
    </row>
    <row r="99" spans="1:22" x14ac:dyDescent="0.25">
      <c r="A99" s="25" t="s">
        <v>53</v>
      </c>
      <c r="B99" s="71">
        <v>93121</v>
      </c>
      <c r="C99" s="25" t="s">
        <v>65</v>
      </c>
      <c r="D99" s="108"/>
      <c r="E99" s="26" t="s">
        <v>66</v>
      </c>
      <c r="F99" s="117">
        <v>132</v>
      </c>
      <c r="G99" s="117">
        <v>132</v>
      </c>
      <c r="H99" s="117">
        <v>132</v>
      </c>
      <c r="I99" s="117">
        <v>132</v>
      </c>
      <c r="J99" s="117" t="s">
        <v>91</v>
      </c>
      <c r="K99" s="117" t="s">
        <v>5</v>
      </c>
      <c r="L99" s="59">
        <v>35.25</v>
      </c>
      <c r="M99" s="59">
        <v>10.199999999999999</v>
      </c>
      <c r="N99" s="59">
        <v>37.200000000000003</v>
      </c>
      <c r="O99" s="59">
        <v>12</v>
      </c>
      <c r="P99" s="59">
        <v>26.83</v>
      </c>
      <c r="Q99" s="59">
        <v>23.42</v>
      </c>
      <c r="R99" s="60">
        <v>3800</v>
      </c>
      <c r="S99" s="59">
        <v>29.81</v>
      </c>
      <c r="T99" s="59">
        <v>51.7</v>
      </c>
      <c r="U99" s="59">
        <v>132.06109868494099</v>
      </c>
      <c r="V99" s="59">
        <v>1</v>
      </c>
    </row>
    <row r="100" spans="1:22" x14ac:dyDescent="0.25">
      <c r="A100" s="25" t="s">
        <v>50</v>
      </c>
      <c r="B100" s="71">
        <v>161</v>
      </c>
      <c r="C100" s="25" t="s">
        <v>63</v>
      </c>
      <c r="D100" s="108"/>
      <c r="E100" s="26" t="s">
        <v>64</v>
      </c>
      <c r="F100" s="117">
        <v>171</v>
      </c>
      <c r="G100" s="117"/>
      <c r="H100" s="117"/>
      <c r="I100" s="117"/>
      <c r="J100" s="117" t="s">
        <v>91</v>
      </c>
      <c r="K100" s="117" t="s">
        <v>6</v>
      </c>
      <c r="L100" s="59">
        <v>30.5</v>
      </c>
      <c r="M100" s="59">
        <v>9.5</v>
      </c>
      <c r="N100" s="59">
        <v>29.5</v>
      </c>
      <c r="O100" s="59">
        <v>12.25</v>
      </c>
      <c r="P100" s="59">
        <v>25.92</v>
      </c>
      <c r="Q100" s="59">
        <v>21.67</v>
      </c>
      <c r="R100" s="60">
        <v>4250</v>
      </c>
      <c r="S100" s="59">
        <v>22.36</v>
      </c>
      <c r="T100" s="59">
        <v>39.880000000000003</v>
      </c>
      <c r="U100" s="59">
        <f t="shared" ref="U100:U112" si="1">((R100/(2240*POWER((Q100/100),3))))</f>
        <v>186.45076850448498</v>
      </c>
    </row>
    <row r="101" spans="1:22" x14ac:dyDescent="0.25">
      <c r="A101" s="25" t="s">
        <v>51</v>
      </c>
      <c r="B101" s="71" t="s">
        <v>275</v>
      </c>
      <c r="C101" s="25" t="s">
        <v>59</v>
      </c>
      <c r="D101" s="108"/>
      <c r="E101" s="26" t="s">
        <v>60</v>
      </c>
      <c r="F101" s="117">
        <v>111</v>
      </c>
      <c r="G101" s="117"/>
      <c r="H101" s="117"/>
      <c r="I101" s="117">
        <v>111</v>
      </c>
      <c r="J101" s="117" t="s">
        <v>91</v>
      </c>
      <c r="K101" s="117" t="s">
        <v>5</v>
      </c>
      <c r="L101" s="59">
        <v>40</v>
      </c>
      <c r="M101" s="59">
        <v>12</v>
      </c>
      <c r="N101" s="59">
        <v>35</v>
      </c>
      <c r="O101" s="59">
        <v>12</v>
      </c>
      <c r="P101" s="59">
        <v>29.5</v>
      </c>
      <c r="Q101" s="59">
        <v>25</v>
      </c>
      <c r="R101" s="60">
        <v>5500</v>
      </c>
      <c r="S101" s="59">
        <v>25.56</v>
      </c>
      <c r="T101" s="59">
        <v>49.85</v>
      </c>
      <c r="U101" s="59">
        <f t="shared" si="1"/>
        <v>157.14285714285714</v>
      </c>
    </row>
    <row r="102" spans="1:22" x14ac:dyDescent="0.25">
      <c r="A102" s="25" t="s">
        <v>276</v>
      </c>
      <c r="B102" s="71">
        <v>63076</v>
      </c>
      <c r="C102" s="25" t="s">
        <v>86</v>
      </c>
      <c r="D102" s="108"/>
      <c r="E102" s="26" t="s">
        <v>87</v>
      </c>
      <c r="F102" s="117">
        <v>108</v>
      </c>
      <c r="G102" s="117"/>
      <c r="H102" s="117"/>
      <c r="I102" s="117">
        <v>108</v>
      </c>
      <c r="J102" s="117" t="s">
        <v>91</v>
      </c>
      <c r="K102" s="117" t="s">
        <v>4</v>
      </c>
      <c r="L102" s="59">
        <v>36</v>
      </c>
      <c r="M102" s="59">
        <v>11.75</v>
      </c>
      <c r="N102" s="59">
        <v>31.5</v>
      </c>
      <c r="O102" s="59">
        <v>10.75</v>
      </c>
      <c r="P102" s="59">
        <v>30</v>
      </c>
      <c r="Q102" s="59">
        <v>27.5</v>
      </c>
      <c r="R102" s="60">
        <v>3750</v>
      </c>
      <c r="S102" s="59">
        <v>27.8</v>
      </c>
      <c r="T102" s="59">
        <v>55.79</v>
      </c>
      <c r="U102" s="59">
        <f t="shared" si="1"/>
        <v>80.498014382311879</v>
      </c>
    </row>
    <row r="103" spans="1:22" x14ac:dyDescent="0.25">
      <c r="A103" s="25" t="s">
        <v>52</v>
      </c>
      <c r="B103" s="71">
        <v>63383</v>
      </c>
      <c r="C103" s="25" t="s">
        <v>73</v>
      </c>
      <c r="D103" s="108"/>
      <c r="E103" s="26" t="s">
        <v>74</v>
      </c>
      <c r="F103" s="117">
        <v>129</v>
      </c>
      <c r="G103" s="117"/>
      <c r="H103" s="117"/>
      <c r="I103" s="117">
        <v>129</v>
      </c>
      <c r="J103" s="117" t="s">
        <v>91</v>
      </c>
      <c r="K103" s="117" t="s">
        <v>5</v>
      </c>
      <c r="L103" s="59">
        <v>38</v>
      </c>
      <c r="M103" s="59">
        <v>10.95</v>
      </c>
      <c r="N103" s="59">
        <v>32.4</v>
      </c>
      <c r="O103" s="59">
        <v>12</v>
      </c>
      <c r="P103" s="59">
        <v>27.9</v>
      </c>
      <c r="Q103" s="59">
        <v>23.8</v>
      </c>
      <c r="R103" s="60">
        <v>5100</v>
      </c>
      <c r="S103" s="59">
        <v>24.12</v>
      </c>
      <c r="T103" s="59">
        <v>45.56</v>
      </c>
      <c r="U103" s="59">
        <f t="shared" si="1"/>
        <v>168.88508104322156</v>
      </c>
    </row>
    <row r="104" spans="1:22" x14ac:dyDescent="0.25">
      <c r="A104" s="25" t="s">
        <v>149</v>
      </c>
      <c r="B104" s="71">
        <v>83096</v>
      </c>
      <c r="C104" s="25" t="s">
        <v>88</v>
      </c>
      <c r="D104" s="108"/>
      <c r="E104" s="26" t="s">
        <v>277</v>
      </c>
      <c r="F104" s="117">
        <v>168</v>
      </c>
      <c r="G104" s="117"/>
      <c r="H104" s="117"/>
      <c r="I104" s="117">
        <v>168</v>
      </c>
      <c r="J104" s="117" t="s">
        <v>89</v>
      </c>
      <c r="K104" s="117" t="s">
        <v>6</v>
      </c>
      <c r="L104" s="59">
        <v>39</v>
      </c>
      <c r="M104" s="59">
        <v>12.5</v>
      </c>
      <c r="N104" s="59">
        <v>34.25</v>
      </c>
      <c r="O104" s="59">
        <v>11.5</v>
      </c>
      <c r="P104" s="59">
        <v>29.96</v>
      </c>
      <c r="Q104" s="59">
        <v>25.25</v>
      </c>
      <c r="R104" s="60">
        <v>7950</v>
      </c>
      <c r="S104" s="59">
        <v>19.5</v>
      </c>
      <c r="T104" s="59">
        <v>37.94</v>
      </c>
      <c r="U104" s="59">
        <f t="shared" si="1"/>
        <v>220.46261931499356</v>
      </c>
    </row>
    <row r="105" spans="1:22" x14ac:dyDescent="0.25">
      <c r="A105" s="25" t="s">
        <v>278</v>
      </c>
      <c r="B105" s="71">
        <v>99</v>
      </c>
      <c r="C105" s="25" t="s">
        <v>279</v>
      </c>
      <c r="D105" s="108"/>
      <c r="E105" s="26" t="s">
        <v>277</v>
      </c>
      <c r="F105" s="117"/>
      <c r="G105" s="117"/>
      <c r="H105" s="117"/>
      <c r="I105" s="117">
        <v>174</v>
      </c>
      <c r="J105" s="117" t="s">
        <v>89</v>
      </c>
      <c r="K105" s="117" t="s">
        <v>6</v>
      </c>
      <c r="L105" s="59">
        <v>41.5</v>
      </c>
      <c r="M105" s="59">
        <v>13.87</v>
      </c>
      <c r="N105" s="59">
        <v>35</v>
      </c>
      <c r="O105" s="59">
        <v>13.75</v>
      </c>
      <c r="P105" s="59">
        <v>33.17</v>
      </c>
      <c r="Q105" s="59">
        <v>26.25</v>
      </c>
      <c r="R105" s="60">
        <v>10500</v>
      </c>
      <c r="S105" s="59">
        <v>19.46</v>
      </c>
      <c r="T105" s="59">
        <v>19.46</v>
      </c>
      <c r="U105" s="59">
        <f t="shared" si="1"/>
        <v>259.1512795594428</v>
      </c>
    </row>
    <row r="106" spans="1:22" x14ac:dyDescent="0.25">
      <c r="A106" s="25" t="s">
        <v>134</v>
      </c>
      <c r="B106" s="71">
        <v>63199</v>
      </c>
      <c r="C106" s="25" t="s">
        <v>135</v>
      </c>
      <c r="D106" s="108"/>
      <c r="E106" s="26" t="s">
        <v>136</v>
      </c>
      <c r="F106" s="117">
        <v>111</v>
      </c>
      <c r="G106" s="117"/>
      <c r="H106" s="117"/>
      <c r="I106" s="117">
        <v>111</v>
      </c>
      <c r="J106" s="117" t="s">
        <v>91</v>
      </c>
      <c r="K106" s="117" t="s">
        <v>5</v>
      </c>
      <c r="L106" s="59">
        <v>40</v>
      </c>
      <c r="M106" s="59">
        <v>12</v>
      </c>
      <c r="N106" s="59">
        <v>35</v>
      </c>
      <c r="O106" s="59">
        <v>12</v>
      </c>
      <c r="P106" s="59">
        <v>29.5</v>
      </c>
      <c r="Q106" s="59">
        <v>25</v>
      </c>
      <c r="R106" s="60">
        <v>6000</v>
      </c>
      <c r="S106" s="59">
        <v>24.12</v>
      </c>
      <c r="T106" s="59">
        <v>47.08</v>
      </c>
      <c r="U106" s="59">
        <f t="shared" si="1"/>
        <v>171.42857142857142</v>
      </c>
    </row>
    <row r="107" spans="1:22" x14ac:dyDescent="0.25">
      <c r="A107" s="25" t="s">
        <v>280</v>
      </c>
      <c r="B107" s="71">
        <v>63243</v>
      </c>
      <c r="C107" s="25" t="s">
        <v>281</v>
      </c>
      <c r="D107" s="108"/>
      <c r="E107" s="26" t="s">
        <v>282</v>
      </c>
      <c r="F107" s="117">
        <v>108</v>
      </c>
      <c r="G107" s="117"/>
      <c r="H107" s="117"/>
      <c r="I107" s="117">
        <v>114</v>
      </c>
      <c r="J107" s="117" t="s">
        <v>91</v>
      </c>
      <c r="K107" s="117" t="s">
        <v>4</v>
      </c>
      <c r="L107" s="59">
        <v>34</v>
      </c>
      <c r="M107" s="59">
        <v>11</v>
      </c>
      <c r="N107" s="59">
        <v>32.5</v>
      </c>
      <c r="O107" s="59">
        <v>11.5</v>
      </c>
      <c r="P107" s="59">
        <v>29.67</v>
      </c>
      <c r="Q107" s="59">
        <v>27.5</v>
      </c>
      <c r="R107" s="60">
        <v>3600</v>
      </c>
      <c r="S107" s="59">
        <v>28.36</v>
      </c>
      <c r="T107" s="59">
        <v>58.78</v>
      </c>
      <c r="U107" s="59">
        <f t="shared" si="1"/>
        <v>77.278093807019403</v>
      </c>
    </row>
    <row r="108" spans="1:22" x14ac:dyDescent="0.25">
      <c r="A108" s="25" t="s">
        <v>283</v>
      </c>
      <c r="B108" s="71">
        <v>142</v>
      </c>
      <c r="C108" s="25" t="s">
        <v>284</v>
      </c>
      <c r="D108" s="108"/>
      <c r="E108" s="26" t="s">
        <v>285</v>
      </c>
      <c r="F108" s="117">
        <v>141</v>
      </c>
      <c r="G108" s="117"/>
      <c r="H108" s="117"/>
      <c r="I108" s="117">
        <v>141</v>
      </c>
      <c r="J108" s="117" t="s">
        <v>91</v>
      </c>
      <c r="K108" s="117" t="s">
        <v>5</v>
      </c>
      <c r="L108" s="59">
        <v>47.5</v>
      </c>
      <c r="M108" s="59">
        <v>15</v>
      </c>
      <c r="N108" s="59">
        <v>41.75</v>
      </c>
      <c r="O108" s="59">
        <v>11.5</v>
      </c>
      <c r="P108" s="59">
        <v>36</v>
      </c>
      <c r="Q108" s="59">
        <v>29</v>
      </c>
      <c r="R108" s="60">
        <v>12800</v>
      </c>
      <c r="S108" s="59">
        <v>19.03</v>
      </c>
      <c r="T108" s="59">
        <v>37.770000000000003</v>
      </c>
      <c r="U108" s="59">
        <f t="shared" si="1"/>
        <v>234.29766346655111</v>
      </c>
    </row>
    <row r="109" spans="1:22" x14ac:dyDescent="0.25">
      <c r="A109" s="25" t="s">
        <v>272</v>
      </c>
      <c r="B109" s="71">
        <v>60177</v>
      </c>
      <c r="C109" s="25" t="s">
        <v>286</v>
      </c>
      <c r="D109" s="108"/>
      <c r="E109" s="26" t="s">
        <v>287</v>
      </c>
      <c r="F109" s="117">
        <v>93</v>
      </c>
      <c r="G109" s="117"/>
      <c r="H109" s="117"/>
      <c r="I109" s="117">
        <v>93</v>
      </c>
      <c r="J109" s="117" t="s">
        <v>288</v>
      </c>
      <c r="K109" s="117" t="s">
        <v>4</v>
      </c>
      <c r="L109" s="59">
        <v>58.71</v>
      </c>
      <c r="M109" s="59">
        <v>18.45</v>
      </c>
      <c r="N109" s="59">
        <v>50.75</v>
      </c>
      <c r="O109" s="59">
        <v>16</v>
      </c>
      <c r="P109" s="59">
        <v>44</v>
      </c>
      <c r="Q109" s="59">
        <v>35.799999999999997</v>
      </c>
      <c r="R109" s="60">
        <v>31641</v>
      </c>
      <c r="S109" s="59">
        <v>16.63</v>
      </c>
      <c r="T109" s="59">
        <v>33.83</v>
      </c>
      <c r="U109" s="59">
        <f t="shared" si="1"/>
        <v>307.8598847550997</v>
      </c>
    </row>
    <row r="110" spans="1:22" x14ac:dyDescent="0.25">
      <c r="A110" s="25" t="s">
        <v>289</v>
      </c>
      <c r="B110" s="71">
        <v>63063</v>
      </c>
      <c r="C110" s="25" t="s">
        <v>79</v>
      </c>
      <c r="D110" s="108"/>
      <c r="E110" s="26" t="s">
        <v>80</v>
      </c>
      <c r="F110" s="117">
        <v>96</v>
      </c>
      <c r="G110" s="117"/>
      <c r="H110" s="117"/>
      <c r="I110" s="117">
        <v>96</v>
      </c>
      <c r="J110" s="117" t="s">
        <v>91</v>
      </c>
      <c r="K110" s="117" t="s">
        <v>4</v>
      </c>
      <c r="L110" s="59">
        <v>50.9</v>
      </c>
      <c r="M110" s="59">
        <v>15.16</v>
      </c>
      <c r="N110" s="59">
        <v>44.1</v>
      </c>
      <c r="O110" s="59">
        <v>13.1</v>
      </c>
      <c r="P110" s="59">
        <v>37</v>
      </c>
      <c r="Q110" s="59">
        <v>30.32</v>
      </c>
      <c r="R110" s="60">
        <v>12938</v>
      </c>
      <c r="S110" s="59">
        <v>21.49</v>
      </c>
      <c r="T110" s="59">
        <v>42.34</v>
      </c>
      <c r="U110" s="59">
        <f t="shared" si="1"/>
        <v>207.21993712386671</v>
      </c>
    </row>
    <row r="111" spans="1:22" x14ac:dyDescent="0.25">
      <c r="A111" s="25" t="s">
        <v>53</v>
      </c>
      <c r="B111" s="71">
        <v>93121</v>
      </c>
      <c r="C111" s="25" t="s">
        <v>65</v>
      </c>
      <c r="D111" s="108"/>
      <c r="E111" s="26" t="s">
        <v>66</v>
      </c>
      <c r="F111" s="117">
        <v>132</v>
      </c>
      <c r="G111" s="117"/>
      <c r="H111" s="117"/>
      <c r="I111" s="117">
        <v>132</v>
      </c>
      <c r="J111" s="117" t="s">
        <v>91</v>
      </c>
      <c r="K111" s="117" t="s">
        <v>5</v>
      </c>
      <c r="L111" s="59">
        <v>35.25</v>
      </c>
      <c r="M111" s="59">
        <v>10.199999999999999</v>
      </c>
      <c r="N111" s="59">
        <v>37.200000000000003</v>
      </c>
      <c r="O111" s="59">
        <v>12</v>
      </c>
      <c r="P111" s="59">
        <v>26.83</v>
      </c>
      <c r="Q111" s="59">
        <v>23.42</v>
      </c>
      <c r="R111" s="60">
        <v>3800</v>
      </c>
      <c r="S111" s="59">
        <v>29.81</v>
      </c>
      <c r="T111" s="59">
        <v>51.7</v>
      </c>
      <c r="U111" s="59">
        <f t="shared" si="1"/>
        <v>132.06109868494102</v>
      </c>
    </row>
    <row r="112" spans="1:22" x14ac:dyDescent="0.25">
      <c r="A112" s="25" t="s">
        <v>143</v>
      </c>
      <c r="B112" s="71">
        <v>87638</v>
      </c>
      <c r="C112" s="25" t="s">
        <v>86</v>
      </c>
      <c r="D112" s="108"/>
      <c r="E112" s="26" t="s">
        <v>87</v>
      </c>
      <c r="F112" s="117">
        <v>183</v>
      </c>
      <c r="G112" s="117"/>
      <c r="H112" s="117"/>
      <c r="I112" s="117">
        <v>186</v>
      </c>
      <c r="J112" s="117" t="s">
        <v>91</v>
      </c>
      <c r="K112" s="117" t="s">
        <v>6</v>
      </c>
      <c r="L112" s="59">
        <v>22.6</v>
      </c>
      <c r="M112" s="59">
        <v>7.25</v>
      </c>
      <c r="N112" s="59">
        <v>24.04</v>
      </c>
      <c r="O112" s="59">
        <v>9.33</v>
      </c>
      <c r="P112" s="59">
        <v>20.329999999999998</v>
      </c>
      <c r="Q112" s="59">
        <v>18.420000000000002</v>
      </c>
      <c r="R112" s="60">
        <v>1160</v>
      </c>
      <c r="S112" s="59">
        <v>31.82</v>
      </c>
      <c r="T112" s="59">
        <v>54.07</v>
      </c>
      <c r="U112" s="59">
        <f t="shared" si="1"/>
        <v>82.859268190743165</v>
      </c>
    </row>
    <row r="113" spans="1:21" x14ac:dyDescent="0.25">
      <c r="A113" s="25" t="s">
        <v>290</v>
      </c>
      <c r="B113" s="71" t="s">
        <v>291</v>
      </c>
      <c r="C113" s="25" t="s">
        <v>292</v>
      </c>
      <c r="D113" s="108"/>
      <c r="E113" s="26" t="s">
        <v>282</v>
      </c>
      <c r="F113" s="117">
        <v>120</v>
      </c>
      <c r="G113" s="117"/>
      <c r="H113" s="117"/>
      <c r="I113" s="117">
        <v>129</v>
      </c>
      <c r="J113" s="117" t="s">
        <v>89</v>
      </c>
      <c r="K113" s="117" t="s">
        <v>5</v>
      </c>
      <c r="L113" s="59">
        <v>31.5</v>
      </c>
      <c r="M113" s="59">
        <v>9.5</v>
      </c>
      <c r="N113" s="59">
        <v>30</v>
      </c>
      <c r="O113" s="59">
        <v>12.5</v>
      </c>
      <c r="P113" s="59">
        <v>26.25</v>
      </c>
      <c r="Q113" s="59">
        <v>22</v>
      </c>
      <c r="R113" s="60">
        <v>2900</v>
      </c>
      <c r="S113" s="59">
        <v>29.88</v>
      </c>
      <c r="T113" s="59">
        <v>72.56</v>
      </c>
      <c r="U113" s="59">
        <v>121.585542556617</v>
      </c>
    </row>
  </sheetData>
  <mergeCells count="1">
    <mergeCell ref="F1:I1"/>
  </mergeCells>
  <hyperlinks>
    <hyperlink ref="E101" r:id="rId1" xr:uid="{4A4ABEF8-004D-44A7-899E-CAF8BCEFED64}"/>
    <hyperlink ref="E100" r:id="rId2" xr:uid="{F5D85BB7-8931-41FA-9BA8-9420714E36A9}"/>
    <hyperlink ref="E108" r:id="rId3" xr:uid="{4B8AAF82-0514-475C-9BE2-2A76BE81B402}"/>
    <hyperlink ref="E111" r:id="rId4" xr:uid="{B870B079-2FB9-4194-A45A-07023D50B949}"/>
    <hyperlink ref="E107" r:id="rId5" xr:uid="{C4672948-7CEC-4F6D-8295-D688FF3C2ACF}"/>
    <hyperlink ref="E103" r:id="rId6" xr:uid="{2C57332F-2BE4-43A2-9547-F48B08950220}"/>
    <hyperlink ref="E110" r:id="rId7" xr:uid="{164DC4F2-71E5-4B58-98CA-7713730DE9E4}"/>
    <hyperlink ref="E102" r:id="rId8" xr:uid="{B36EB1D9-8145-4E0D-983F-0567A3D2D748}"/>
    <hyperlink ref="E109" r:id="rId9" xr:uid="{7705EB35-3C66-4ADC-9289-23070CED8579}"/>
    <hyperlink ref="E106" r:id="rId10" xr:uid="{A3389523-63FC-4083-A314-9F7B39338401}"/>
    <hyperlink ref="E112" r:id="rId11" xr:uid="{7CABE56E-1112-4AAB-A5F9-58F548902AAC}"/>
    <hyperlink ref="E80" r:id="rId12" xr:uid="{FFF0F8C9-FA3D-4CCA-ABBE-54B2465D5E91}"/>
    <hyperlink ref="E36" r:id="rId13" xr:uid="{340BA02A-0AED-4842-9AED-C8998129B321}"/>
    <hyperlink ref="E83" r:id="rId14" xr:uid="{35ECDE2E-E35E-4A29-A86A-94BB9FBD4255}"/>
    <hyperlink ref="E19" r:id="rId15" xr:uid="{EC883E83-D3B6-4671-B4B8-4F9C6C5F65D1}"/>
    <hyperlink ref="E95" r:id="rId16" xr:uid="{51F0895A-057B-49EE-911B-F7588D5A3F0D}"/>
    <hyperlink ref="E90" r:id="rId17" xr:uid="{0D36CF49-88DE-4E83-A375-D952EE4206FF}"/>
    <hyperlink ref="E24" r:id="rId18" xr:uid="{8E9612AB-5516-4DB6-923A-2EB5C3FFB4A1}"/>
    <hyperlink ref="E68" r:id="rId19" xr:uid="{06531A7E-6BD8-4703-A8DE-F26203D829C4}"/>
    <hyperlink ref="E97" r:id="rId20" xr:uid="{68E38E85-5928-458F-9809-48BBAA3D40CC}"/>
    <hyperlink ref="E77" r:id="rId21" xr:uid="{7281CD81-CCDD-4E0E-9877-3D03D71755AB}"/>
    <hyperlink ref="E79" r:id="rId22" xr:uid="{E3C83F42-45CA-4079-BA8D-975356DF860F}"/>
    <hyperlink ref="E96" r:id="rId23" xr:uid="{09B256EF-4138-47EB-A993-556996576472}"/>
    <hyperlink ref="E84" r:id="rId24" xr:uid="{6A01DAF9-FACD-43F2-978A-C183EC261CFD}"/>
    <hyperlink ref="E37" r:id="rId25" xr:uid="{8AFAE321-8C3E-4BBE-8046-9FFEE833312E}"/>
    <hyperlink ref="E42" r:id="rId26" xr:uid="{A66E2209-4836-48BD-A7FD-51EA40527F28}"/>
  </hyperlinks>
  <pageMargins left="0.7" right="0.7" top="0.75" bottom="0.75" header="0.3" footer="0.3"/>
  <pageSetup orientation="portrait" r:id="rId27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T50"/>
  <sheetViews>
    <sheetView topLeftCell="A19" workbookViewId="0">
      <selection activeCell="A31" sqref="A31"/>
    </sheetView>
  </sheetViews>
  <sheetFormatPr defaultRowHeight="15" x14ac:dyDescent="0.25"/>
  <cols>
    <col min="2" max="19" width="8.42578125" customWidth="1"/>
  </cols>
  <sheetData>
    <row r="1" spans="1:16" x14ac:dyDescent="0.25">
      <c r="B1" s="66">
        <v>20</v>
      </c>
      <c r="C1" s="66">
        <v>20</v>
      </c>
      <c r="F1" s="65"/>
      <c r="G1" s="66">
        <v>20</v>
      </c>
      <c r="H1" s="66">
        <v>20</v>
      </c>
      <c r="J1" s="65"/>
      <c r="K1" s="66">
        <v>20</v>
      </c>
      <c r="L1" s="66">
        <v>20</v>
      </c>
      <c r="O1" s="3"/>
      <c r="P1" s="3"/>
    </row>
    <row r="2" spans="1:16" x14ac:dyDescent="0.25">
      <c r="A2" s="65"/>
      <c r="B2" s="66">
        <v>20</v>
      </c>
      <c r="C2" s="66">
        <v>20</v>
      </c>
      <c r="D2" s="5"/>
      <c r="E2" s="5"/>
      <c r="F2" s="67" t="s">
        <v>4</v>
      </c>
      <c r="G2" s="66">
        <v>2</v>
      </c>
      <c r="H2" s="66">
        <v>2</v>
      </c>
      <c r="J2" s="67" t="s">
        <v>4</v>
      </c>
      <c r="K2" s="66">
        <v>2</v>
      </c>
      <c r="L2" s="66">
        <v>2</v>
      </c>
      <c r="N2" s="62" t="s">
        <v>118</v>
      </c>
      <c r="O2" s="3"/>
      <c r="P2" s="3"/>
    </row>
    <row r="3" spans="1:16" x14ac:dyDescent="0.25">
      <c r="A3" s="67" t="s">
        <v>4</v>
      </c>
      <c r="B3" s="66">
        <v>2</v>
      </c>
      <c r="C3" s="66">
        <v>2</v>
      </c>
      <c r="F3" s="67" t="s">
        <v>5</v>
      </c>
      <c r="G3" s="66">
        <v>3</v>
      </c>
      <c r="H3" s="66">
        <v>3</v>
      </c>
      <c r="J3" s="67" t="s">
        <v>5</v>
      </c>
      <c r="K3" s="66">
        <v>3</v>
      </c>
      <c r="L3" s="66">
        <v>3</v>
      </c>
      <c r="N3" s="4"/>
      <c r="O3" s="3"/>
      <c r="P3" s="3"/>
    </row>
    <row r="4" spans="1:16" x14ac:dyDescent="0.25">
      <c r="A4" s="67" t="s">
        <v>5</v>
      </c>
      <c r="B4" s="66">
        <v>3</v>
      </c>
      <c r="C4" s="66">
        <v>3</v>
      </c>
      <c r="F4" s="67" t="s">
        <v>6</v>
      </c>
      <c r="G4" s="66">
        <v>4</v>
      </c>
      <c r="H4" s="66">
        <v>4</v>
      </c>
      <c r="J4" s="67" t="s">
        <v>7</v>
      </c>
      <c r="K4" s="66">
        <v>5</v>
      </c>
      <c r="L4" s="66">
        <v>5</v>
      </c>
      <c r="N4" s="4"/>
      <c r="O4" s="3"/>
      <c r="P4" s="3"/>
    </row>
    <row r="5" spans="1:16" x14ac:dyDescent="0.25">
      <c r="A5" s="67" t="s">
        <v>6</v>
      </c>
      <c r="B5" s="66">
        <v>4</v>
      </c>
      <c r="C5" s="66">
        <v>4</v>
      </c>
      <c r="F5" s="67" t="s">
        <v>7</v>
      </c>
      <c r="G5" s="66">
        <v>5</v>
      </c>
      <c r="H5" s="66">
        <v>5</v>
      </c>
      <c r="J5" s="67" t="s">
        <v>12</v>
      </c>
      <c r="K5" s="66">
        <v>10</v>
      </c>
      <c r="L5" s="66">
        <v>10</v>
      </c>
      <c r="N5" s="4"/>
      <c r="O5" s="3"/>
      <c r="P5" s="3"/>
    </row>
    <row r="6" spans="1:16" x14ac:dyDescent="0.25">
      <c r="A6" s="67" t="s">
        <v>8</v>
      </c>
      <c r="B6" s="66">
        <v>6</v>
      </c>
      <c r="C6" s="66">
        <v>6</v>
      </c>
      <c r="F6" s="67" t="s">
        <v>8</v>
      </c>
      <c r="G6" s="66">
        <v>6</v>
      </c>
      <c r="H6" s="66">
        <v>6</v>
      </c>
      <c r="J6" s="67" t="s">
        <v>13</v>
      </c>
      <c r="K6" s="66">
        <v>11</v>
      </c>
      <c r="L6" s="66">
        <v>11</v>
      </c>
      <c r="N6" s="4"/>
      <c r="O6" s="3"/>
      <c r="P6" s="3"/>
    </row>
    <row r="7" spans="1:16" x14ac:dyDescent="0.25">
      <c r="A7" s="67" t="s">
        <v>9</v>
      </c>
      <c r="B7" s="66">
        <v>7</v>
      </c>
      <c r="C7" s="66">
        <v>7</v>
      </c>
      <c r="F7" s="67" t="s">
        <v>9</v>
      </c>
      <c r="G7" s="66">
        <v>7</v>
      </c>
      <c r="H7" s="66">
        <v>7</v>
      </c>
      <c r="J7" s="67" t="s">
        <v>14</v>
      </c>
      <c r="K7" s="66">
        <v>12</v>
      </c>
      <c r="L7" s="66">
        <v>12</v>
      </c>
      <c r="N7" s="4"/>
      <c r="O7" s="3"/>
      <c r="P7" s="3"/>
    </row>
    <row r="8" spans="1:16" x14ac:dyDescent="0.25">
      <c r="A8" s="67" t="s">
        <v>10</v>
      </c>
      <c r="B8" s="66">
        <v>8</v>
      </c>
      <c r="C8" s="66">
        <v>8</v>
      </c>
      <c r="F8" s="67" t="s">
        <v>10</v>
      </c>
      <c r="G8" s="66">
        <v>8</v>
      </c>
      <c r="H8" s="66">
        <v>8</v>
      </c>
      <c r="J8" s="67" t="s">
        <v>16</v>
      </c>
      <c r="K8" s="66">
        <v>17</v>
      </c>
      <c r="L8" s="66">
        <v>17</v>
      </c>
      <c r="N8" s="4"/>
      <c r="O8" s="3"/>
      <c r="P8" s="3"/>
    </row>
    <row r="9" spans="1:16" x14ac:dyDescent="0.25">
      <c r="A9" s="67" t="s">
        <v>11</v>
      </c>
      <c r="B9" s="66">
        <v>9</v>
      </c>
      <c r="C9" s="66">
        <v>9</v>
      </c>
      <c r="F9" s="67" t="s">
        <v>11</v>
      </c>
      <c r="G9" s="66">
        <v>9</v>
      </c>
      <c r="H9" s="66">
        <v>9</v>
      </c>
      <c r="J9" s="67" t="s">
        <v>17</v>
      </c>
      <c r="K9" s="66">
        <v>14</v>
      </c>
      <c r="L9" s="66">
        <v>14</v>
      </c>
      <c r="N9" s="4"/>
      <c r="O9" s="3"/>
      <c r="P9" s="3"/>
    </row>
    <row r="10" spans="1:16" x14ac:dyDescent="0.25">
      <c r="A10" s="67" t="s">
        <v>12</v>
      </c>
      <c r="B10" s="66">
        <v>10</v>
      </c>
      <c r="C10" s="66">
        <v>10</v>
      </c>
      <c r="F10" s="67" t="s">
        <v>12</v>
      </c>
      <c r="G10" s="66">
        <v>10</v>
      </c>
      <c r="H10" s="66">
        <v>10</v>
      </c>
      <c r="J10" s="67" t="s">
        <v>19</v>
      </c>
      <c r="K10" s="66">
        <v>16</v>
      </c>
      <c r="L10" s="66">
        <v>16</v>
      </c>
      <c r="N10" s="4"/>
      <c r="O10" s="3"/>
      <c r="P10" s="3"/>
    </row>
    <row r="11" spans="1:16" x14ac:dyDescent="0.25">
      <c r="A11" s="67" t="s">
        <v>13</v>
      </c>
      <c r="B11" s="66">
        <v>11</v>
      </c>
      <c r="C11" s="66">
        <v>11</v>
      </c>
      <c r="D11" s="6"/>
      <c r="F11" s="67" t="s">
        <v>13</v>
      </c>
      <c r="G11" s="66">
        <v>11</v>
      </c>
      <c r="H11" s="66">
        <v>11</v>
      </c>
      <c r="J11" s="67" t="s">
        <v>20</v>
      </c>
      <c r="K11" s="66">
        <v>18</v>
      </c>
      <c r="L11" s="66">
        <v>18</v>
      </c>
      <c r="N11" s="4"/>
      <c r="O11" s="3"/>
      <c r="P11" s="3"/>
    </row>
    <row r="12" spans="1:16" x14ac:dyDescent="0.25">
      <c r="A12" s="67" t="s">
        <v>14</v>
      </c>
      <c r="B12" s="66">
        <v>12</v>
      </c>
      <c r="C12" s="66">
        <v>12</v>
      </c>
      <c r="D12" s="6"/>
      <c r="F12" s="67" t="s">
        <v>14</v>
      </c>
      <c r="G12" s="66">
        <v>12</v>
      </c>
      <c r="H12" s="66">
        <v>12</v>
      </c>
      <c r="J12" s="67" t="s">
        <v>21</v>
      </c>
      <c r="K12" s="66">
        <v>19</v>
      </c>
      <c r="L12" s="66">
        <v>19</v>
      </c>
      <c r="N12" s="4"/>
      <c r="O12" s="3"/>
      <c r="P12" s="3"/>
    </row>
    <row r="13" spans="1:16" x14ac:dyDescent="0.25">
      <c r="A13" s="67" t="s">
        <v>16</v>
      </c>
      <c r="B13" s="66">
        <v>17</v>
      </c>
      <c r="C13" s="66">
        <v>17</v>
      </c>
      <c r="F13" s="67" t="s">
        <v>16</v>
      </c>
      <c r="G13" s="66">
        <v>17</v>
      </c>
      <c r="H13" s="66">
        <v>17</v>
      </c>
      <c r="J13" s="65"/>
      <c r="K13" s="65"/>
      <c r="L13" s="65"/>
      <c r="N13" s="4"/>
      <c r="O13" s="3"/>
      <c r="P13" s="3"/>
    </row>
    <row r="14" spans="1:16" x14ac:dyDescent="0.25">
      <c r="A14" s="67" t="s">
        <v>17</v>
      </c>
      <c r="B14" s="66">
        <v>14</v>
      </c>
      <c r="C14" s="66">
        <v>14</v>
      </c>
      <c r="F14" s="67" t="s">
        <v>17</v>
      </c>
      <c r="G14" s="66">
        <v>14</v>
      </c>
      <c r="H14" s="66">
        <v>14</v>
      </c>
      <c r="J14" s="65"/>
      <c r="K14" s="65"/>
      <c r="L14" s="65"/>
      <c r="N14" s="4"/>
      <c r="O14" s="3"/>
      <c r="P14" s="3"/>
    </row>
    <row r="15" spans="1:16" x14ac:dyDescent="0.25">
      <c r="A15" s="67" t="s">
        <v>22</v>
      </c>
      <c r="B15" s="66">
        <v>16</v>
      </c>
      <c r="C15" s="66">
        <v>16</v>
      </c>
      <c r="F15" s="67" t="s">
        <v>22</v>
      </c>
      <c r="G15" s="66">
        <v>16</v>
      </c>
      <c r="H15" s="66">
        <v>16</v>
      </c>
      <c r="J15" s="65"/>
      <c r="K15" s="65"/>
      <c r="L15" s="65"/>
      <c r="N15" s="4"/>
      <c r="O15" s="3"/>
      <c r="P15" s="3"/>
    </row>
    <row r="16" spans="1:16" x14ac:dyDescent="0.25">
      <c r="A16" s="67" t="s">
        <v>19</v>
      </c>
      <c r="B16" s="66">
        <v>16</v>
      </c>
      <c r="C16" s="66">
        <v>16</v>
      </c>
      <c r="F16" s="67" t="s">
        <v>19</v>
      </c>
      <c r="G16" s="66">
        <v>16</v>
      </c>
      <c r="H16" s="66">
        <v>16</v>
      </c>
      <c r="J16" s="65"/>
      <c r="K16" s="65"/>
      <c r="L16" s="65"/>
      <c r="N16" s="4"/>
      <c r="O16" s="3"/>
      <c r="P16" s="3"/>
    </row>
    <row r="17" spans="1:20" x14ac:dyDescent="0.25">
      <c r="A17" s="67" t="s">
        <v>20</v>
      </c>
      <c r="B17" s="66">
        <v>18</v>
      </c>
      <c r="C17" s="66">
        <v>18</v>
      </c>
      <c r="F17" s="67" t="s">
        <v>20</v>
      </c>
      <c r="G17" s="66">
        <v>18</v>
      </c>
      <c r="H17" s="66">
        <v>18</v>
      </c>
      <c r="J17" s="65"/>
      <c r="K17" s="65"/>
      <c r="L17" s="65"/>
      <c r="N17" s="4"/>
      <c r="O17" s="3"/>
      <c r="P17" s="3"/>
    </row>
    <row r="18" spans="1:20" x14ac:dyDescent="0.25">
      <c r="A18" s="67" t="s">
        <v>21</v>
      </c>
      <c r="B18" s="66">
        <v>19</v>
      </c>
      <c r="C18" s="66">
        <v>19</v>
      </c>
      <c r="F18" s="67" t="s">
        <v>21</v>
      </c>
      <c r="G18" s="66">
        <v>19</v>
      </c>
      <c r="H18" s="66">
        <v>19</v>
      </c>
      <c r="J18" s="67"/>
      <c r="K18" s="66"/>
      <c r="L18" s="66"/>
      <c r="N18" s="4"/>
      <c r="O18" s="3"/>
      <c r="P18" s="3"/>
    </row>
    <row r="19" spans="1:20" x14ac:dyDescent="0.25">
      <c r="A19" s="4"/>
      <c r="B19" s="3" t="s">
        <v>119</v>
      </c>
      <c r="C19" s="3"/>
      <c r="G19" t="s">
        <v>120</v>
      </c>
      <c r="J19" s="4"/>
      <c r="K19" s="3" t="s">
        <v>121</v>
      </c>
      <c r="L19" s="3"/>
      <c r="N19" s="4"/>
      <c r="O19" s="3"/>
      <c r="P19" s="3"/>
    </row>
    <row r="20" spans="1:20" x14ac:dyDescent="0.25">
      <c r="A20" s="7"/>
      <c r="B20" s="3"/>
    </row>
    <row r="22" spans="1:20" x14ac:dyDescent="0.25">
      <c r="A22" s="63"/>
      <c r="B22" s="63" t="s">
        <v>4</v>
      </c>
      <c r="C22" s="63" t="s">
        <v>5</v>
      </c>
      <c r="D22" s="63" t="s">
        <v>6</v>
      </c>
      <c r="E22" s="63" t="s">
        <v>7</v>
      </c>
      <c r="F22" s="63" t="s">
        <v>8</v>
      </c>
      <c r="G22" s="63" t="s">
        <v>9</v>
      </c>
      <c r="H22" s="63" t="s">
        <v>10</v>
      </c>
      <c r="I22" s="63" t="s">
        <v>11</v>
      </c>
      <c r="J22" s="63" t="s">
        <v>12</v>
      </c>
      <c r="K22" s="63" t="s">
        <v>13</v>
      </c>
      <c r="L22" s="63" t="s">
        <v>14</v>
      </c>
      <c r="M22" s="63" t="s">
        <v>15</v>
      </c>
      <c r="N22" s="63" t="s">
        <v>17</v>
      </c>
      <c r="O22" s="63" t="s">
        <v>18</v>
      </c>
      <c r="P22" s="63" t="s">
        <v>22</v>
      </c>
      <c r="Q22" s="63" t="s">
        <v>16</v>
      </c>
      <c r="R22" s="63" t="s">
        <v>20</v>
      </c>
      <c r="S22" s="63" t="s">
        <v>21</v>
      </c>
      <c r="T22" s="63" t="s">
        <v>19</v>
      </c>
    </row>
    <row r="23" spans="1:20" x14ac:dyDescent="0.25">
      <c r="A23" s="63" t="s">
        <v>4</v>
      </c>
      <c r="B23" s="63">
        <v>0</v>
      </c>
      <c r="C23" s="63">
        <v>0.94</v>
      </c>
      <c r="D23" s="63">
        <v>3.41</v>
      </c>
      <c r="E23" s="63">
        <v>2.15</v>
      </c>
      <c r="F23" s="63">
        <v>3.72</v>
      </c>
      <c r="G23" s="63">
        <v>5.41</v>
      </c>
      <c r="H23" s="63">
        <v>5.95</v>
      </c>
      <c r="I23" s="63">
        <v>6.47</v>
      </c>
      <c r="J23" s="63">
        <v>1.87</v>
      </c>
      <c r="K23" s="63">
        <v>2.34</v>
      </c>
      <c r="L23" s="63">
        <v>2.83</v>
      </c>
      <c r="M23" s="63">
        <v>0</v>
      </c>
      <c r="N23" s="63">
        <v>0.96</v>
      </c>
      <c r="O23" s="63">
        <v>0</v>
      </c>
      <c r="P23" s="63">
        <v>0.87</v>
      </c>
      <c r="Q23" s="63">
        <v>2.38</v>
      </c>
      <c r="R23" s="63">
        <v>1.41</v>
      </c>
      <c r="S23" s="63">
        <v>2.35</v>
      </c>
      <c r="T23" s="63">
        <v>1.35</v>
      </c>
    </row>
    <row r="24" spans="1:20" x14ac:dyDescent="0.25">
      <c r="A24" s="63" t="s">
        <v>5</v>
      </c>
      <c r="B24" s="63">
        <v>0.94</v>
      </c>
      <c r="C24" s="63">
        <v>0</v>
      </c>
      <c r="D24" s="63">
        <v>2.4700000000000002</v>
      </c>
      <c r="E24" s="63">
        <v>1.28</v>
      </c>
      <c r="F24" s="63">
        <v>2.82</v>
      </c>
      <c r="G24" s="63">
        <v>4.47</v>
      </c>
      <c r="H24" s="63">
        <v>5.01</v>
      </c>
      <c r="I24" s="63">
        <v>5.53</v>
      </c>
      <c r="J24" s="63">
        <v>2.8</v>
      </c>
      <c r="K24" s="63">
        <v>3.19</v>
      </c>
      <c r="L24" s="63">
        <v>3.71</v>
      </c>
      <c r="M24" s="63">
        <v>0</v>
      </c>
      <c r="N24" s="63">
        <v>1.58</v>
      </c>
      <c r="O24" s="63">
        <v>0</v>
      </c>
      <c r="P24" s="63">
        <v>1.82</v>
      </c>
      <c r="Q24" s="63">
        <v>3.19</v>
      </c>
      <c r="R24" s="63">
        <v>2.17</v>
      </c>
      <c r="S24" s="63">
        <v>3.11</v>
      </c>
      <c r="T24" s="63">
        <v>2.15</v>
      </c>
    </row>
    <row r="25" spans="1:20" x14ac:dyDescent="0.25">
      <c r="A25" s="63" t="s">
        <v>6</v>
      </c>
      <c r="B25" s="63">
        <v>3.41</v>
      </c>
      <c r="C25" s="63">
        <v>2.4700000000000002</v>
      </c>
      <c r="D25" s="63">
        <v>0</v>
      </c>
      <c r="E25" s="63">
        <v>2.57</v>
      </c>
      <c r="F25" s="63">
        <v>3.11</v>
      </c>
      <c r="G25" s="63">
        <v>2.14</v>
      </c>
      <c r="H25" s="63">
        <v>3.79</v>
      </c>
      <c r="I25" s="63">
        <v>3.23</v>
      </c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>
        <v>0</v>
      </c>
    </row>
    <row r="26" spans="1:20" x14ac:dyDescent="0.25">
      <c r="A26" s="63" t="s">
        <v>7</v>
      </c>
      <c r="B26" s="63">
        <v>2.15</v>
      </c>
      <c r="C26" s="63">
        <v>1.28</v>
      </c>
      <c r="D26" s="63">
        <v>2.57</v>
      </c>
      <c r="E26" s="63">
        <v>0</v>
      </c>
      <c r="F26" s="63">
        <v>1.57</v>
      </c>
      <c r="G26" s="63">
        <v>4.1399999999999997</v>
      </c>
      <c r="H26" s="63">
        <v>4</v>
      </c>
      <c r="I26" s="63">
        <v>5.09</v>
      </c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>
        <v>0</v>
      </c>
    </row>
    <row r="27" spans="1:20" x14ac:dyDescent="0.25">
      <c r="A27" s="63" t="s">
        <v>8</v>
      </c>
      <c r="B27" s="63">
        <v>3.72</v>
      </c>
      <c r="C27" s="63">
        <v>2.82</v>
      </c>
      <c r="D27" s="63">
        <v>3.11</v>
      </c>
      <c r="E27" s="63">
        <v>1.57</v>
      </c>
      <c r="F27" s="63">
        <v>0</v>
      </c>
      <c r="G27" s="63">
        <v>3.85</v>
      </c>
      <c r="H27" s="63">
        <v>2.7</v>
      </c>
      <c r="I27" s="63">
        <v>4.57</v>
      </c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>
        <v>0</v>
      </c>
    </row>
    <row r="28" spans="1:20" x14ac:dyDescent="0.25">
      <c r="A28" s="63" t="s">
        <v>9</v>
      </c>
      <c r="B28" s="63">
        <v>5.41</v>
      </c>
      <c r="C28" s="63">
        <v>4.47</v>
      </c>
      <c r="D28" s="63">
        <v>2.14</v>
      </c>
      <c r="E28" s="63">
        <v>4.1399999999999997</v>
      </c>
      <c r="F28" s="63">
        <v>3.85</v>
      </c>
      <c r="G28" s="63">
        <v>0</v>
      </c>
      <c r="H28" s="63">
        <v>2.84</v>
      </c>
      <c r="I28" s="63">
        <v>1.1000000000000001</v>
      </c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>
        <v>0</v>
      </c>
    </row>
    <row r="29" spans="1:20" x14ac:dyDescent="0.25">
      <c r="A29" s="63" t="s">
        <v>10</v>
      </c>
      <c r="B29" s="63">
        <v>5.95</v>
      </c>
      <c r="C29" s="63">
        <v>5.01</v>
      </c>
      <c r="D29" s="63">
        <v>3.79</v>
      </c>
      <c r="E29" s="63">
        <v>4</v>
      </c>
      <c r="F29" s="63">
        <v>2.7</v>
      </c>
      <c r="G29" s="63">
        <v>2.84</v>
      </c>
      <c r="H29" s="63">
        <v>0</v>
      </c>
      <c r="I29" s="63">
        <v>2.87</v>
      </c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>
        <v>0</v>
      </c>
    </row>
    <row r="30" spans="1:20" x14ac:dyDescent="0.25">
      <c r="A30" s="63" t="s">
        <v>11</v>
      </c>
      <c r="B30" s="63">
        <v>6.47</v>
      </c>
      <c r="C30" s="63">
        <v>5.53</v>
      </c>
      <c r="D30" s="63">
        <v>3.23</v>
      </c>
      <c r="E30" s="63">
        <v>5.09</v>
      </c>
      <c r="F30" s="63">
        <v>4.57</v>
      </c>
      <c r="G30" s="63">
        <v>1.1000000000000001</v>
      </c>
      <c r="H30" s="63">
        <v>2.87</v>
      </c>
      <c r="I30" s="63">
        <v>0</v>
      </c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>
        <v>0</v>
      </c>
    </row>
    <row r="31" spans="1:20" x14ac:dyDescent="0.25">
      <c r="A31" s="63" t="s">
        <v>12</v>
      </c>
      <c r="B31" s="63">
        <v>1.87</v>
      </c>
      <c r="C31" s="63">
        <v>2.8</v>
      </c>
      <c r="D31" s="63"/>
      <c r="E31" s="63"/>
      <c r="F31" s="63"/>
      <c r="G31" s="63"/>
      <c r="H31" s="63"/>
      <c r="I31" s="63"/>
      <c r="J31" s="63">
        <v>0</v>
      </c>
      <c r="K31" s="63">
        <v>0.89</v>
      </c>
      <c r="L31" s="63">
        <v>1.84</v>
      </c>
      <c r="M31" s="63">
        <v>0</v>
      </c>
      <c r="N31" s="63">
        <v>1.64</v>
      </c>
      <c r="O31" s="63">
        <v>0</v>
      </c>
      <c r="P31" s="63">
        <v>1.06</v>
      </c>
      <c r="Q31" s="63">
        <v>1.42</v>
      </c>
      <c r="R31" s="63">
        <v>1.29</v>
      </c>
      <c r="S31" s="63">
        <v>2.1</v>
      </c>
      <c r="T31" s="63">
        <v>1.1299999999999999</v>
      </c>
    </row>
    <row r="32" spans="1:20" x14ac:dyDescent="0.25">
      <c r="A32" s="63" t="s">
        <v>13</v>
      </c>
      <c r="B32" s="63">
        <v>2.34</v>
      </c>
      <c r="C32" s="63">
        <v>3.19</v>
      </c>
      <c r="D32" s="63"/>
      <c r="E32" s="63"/>
      <c r="F32" s="63"/>
      <c r="G32" s="63"/>
      <c r="H32" s="63"/>
      <c r="I32" s="63"/>
      <c r="J32" s="63">
        <v>0.89</v>
      </c>
      <c r="K32" s="63">
        <v>0</v>
      </c>
      <c r="L32" s="63">
        <v>1.01</v>
      </c>
      <c r="M32" s="63">
        <v>0</v>
      </c>
      <c r="N32" s="63">
        <v>1.72</v>
      </c>
      <c r="O32" s="63">
        <v>0</v>
      </c>
      <c r="P32" s="63">
        <v>1.73</v>
      </c>
      <c r="Q32" s="63">
        <v>0.76</v>
      </c>
      <c r="R32" s="63">
        <v>1.2</v>
      </c>
      <c r="S32" s="63">
        <v>1.86</v>
      </c>
      <c r="T32" s="63">
        <v>1.1100000000000001</v>
      </c>
    </row>
    <row r="33" spans="1:20" x14ac:dyDescent="0.25">
      <c r="A33" s="63" t="s">
        <v>14</v>
      </c>
      <c r="B33" s="63">
        <v>2.83</v>
      </c>
      <c r="C33" s="63">
        <v>3.71</v>
      </c>
      <c r="D33" s="63"/>
      <c r="E33" s="63"/>
      <c r="F33" s="63"/>
      <c r="G33" s="63"/>
      <c r="H33" s="63"/>
      <c r="I33" s="63"/>
      <c r="J33" s="63">
        <v>1.84</v>
      </c>
      <c r="K33" s="63">
        <v>1.01</v>
      </c>
      <c r="L33" s="63">
        <v>0</v>
      </c>
      <c r="M33" s="63">
        <v>0</v>
      </c>
      <c r="N33" s="63">
        <v>2.2400000000000002</v>
      </c>
      <c r="O33" s="63">
        <v>0</v>
      </c>
      <c r="P33" s="63">
        <v>2.4</v>
      </c>
      <c r="Q33" s="63">
        <v>0.56000000000000005</v>
      </c>
      <c r="R33" s="63">
        <v>1.7</v>
      </c>
      <c r="S33" s="63">
        <v>2.38</v>
      </c>
      <c r="T33" s="63">
        <v>1.45</v>
      </c>
    </row>
    <row r="34" spans="1:20" x14ac:dyDescent="0.25">
      <c r="A34" s="63" t="s">
        <v>15</v>
      </c>
      <c r="B34" s="63">
        <v>0</v>
      </c>
      <c r="C34" s="63">
        <v>0</v>
      </c>
      <c r="D34" s="63"/>
      <c r="E34" s="63"/>
      <c r="F34" s="63"/>
      <c r="G34" s="63"/>
      <c r="H34" s="63"/>
      <c r="I34" s="63"/>
      <c r="J34" s="63">
        <v>0</v>
      </c>
      <c r="K34" s="63">
        <v>0</v>
      </c>
      <c r="L34" s="63">
        <v>0</v>
      </c>
      <c r="M34" s="63">
        <v>0</v>
      </c>
      <c r="N34" s="63">
        <v>0</v>
      </c>
      <c r="O34" s="63">
        <v>0</v>
      </c>
      <c r="P34" s="63">
        <v>0</v>
      </c>
      <c r="Q34" s="63">
        <v>0</v>
      </c>
      <c r="R34" s="63">
        <v>0</v>
      </c>
      <c r="S34" s="63">
        <v>0</v>
      </c>
      <c r="T34" s="63">
        <v>0</v>
      </c>
    </row>
    <row r="35" spans="1:20" x14ac:dyDescent="0.25">
      <c r="A35" s="63" t="s">
        <v>17</v>
      </c>
      <c r="B35" s="63">
        <v>0.96</v>
      </c>
      <c r="C35" s="63">
        <v>1.56</v>
      </c>
      <c r="D35" s="63"/>
      <c r="E35" s="63"/>
      <c r="F35" s="63"/>
      <c r="G35" s="63"/>
      <c r="H35" s="63"/>
      <c r="I35" s="63"/>
      <c r="J35" s="63">
        <v>1.64</v>
      </c>
      <c r="K35" s="63">
        <v>1.72</v>
      </c>
      <c r="L35" s="63">
        <v>2.2400000000000002</v>
      </c>
      <c r="M35" s="63">
        <v>0</v>
      </c>
      <c r="N35" s="63">
        <v>0</v>
      </c>
      <c r="O35" s="63">
        <v>0</v>
      </c>
      <c r="P35" s="63">
        <v>1.23</v>
      </c>
      <c r="Q35" s="63">
        <v>1.73</v>
      </c>
      <c r="R35" s="63">
        <v>0.69</v>
      </c>
      <c r="S35" s="63">
        <v>1.62</v>
      </c>
      <c r="T35" s="63">
        <v>0.65</v>
      </c>
    </row>
    <row r="36" spans="1:20" x14ac:dyDescent="0.25">
      <c r="A36" s="63" t="s">
        <v>18</v>
      </c>
      <c r="B36" s="63">
        <v>0</v>
      </c>
      <c r="C36" s="63">
        <v>0</v>
      </c>
      <c r="D36" s="63"/>
      <c r="E36" s="63"/>
      <c r="F36" s="63"/>
      <c r="G36" s="63"/>
      <c r="H36" s="63"/>
      <c r="I36" s="63"/>
      <c r="J36" s="63">
        <v>0</v>
      </c>
      <c r="K36" s="63">
        <v>0</v>
      </c>
      <c r="L36" s="63">
        <v>0</v>
      </c>
      <c r="M36" s="63">
        <v>0</v>
      </c>
      <c r="N36" s="63">
        <v>0</v>
      </c>
      <c r="O36" s="63">
        <v>0</v>
      </c>
      <c r="P36" s="63">
        <v>0</v>
      </c>
      <c r="Q36" s="63">
        <v>0</v>
      </c>
      <c r="R36" s="63">
        <v>0</v>
      </c>
      <c r="S36" s="63">
        <v>0</v>
      </c>
      <c r="T36" s="63">
        <v>0</v>
      </c>
    </row>
    <row r="37" spans="1:20" x14ac:dyDescent="0.25">
      <c r="A37" s="63" t="s">
        <v>22</v>
      </c>
      <c r="B37" s="63">
        <v>0.87</v>
      </c>
      <c r="C37" s="63">
        <v>1.82</v>
      </c>
      <c r="D37" s="63"/>
      <c r="E37" s="63"/>
      <c r="F37" s="63"/>
      <c r="G37" s="63"/>
      <c r="H37" s="63"/>
      <c r="I37" s="63"/>
      <c r="J37" s="63">
        <v>1.06</v>
      </c>
      <c r="K37" s="63">
        <v>1.73</v>
      </c>
      <c r="L37" s="63">
        <v>2.4</v>
      </c>
      <c r="M37" s="63">
        <v>0</v>
      </c>
      <c r="N37" s="63">
        <v>1.1599999999999999</v>
      </c>
      <c r="O37" s="63">
        <v>0</v>
      </c>
      <c r="P37" s="63">
        <v>0</v>
      </c>
      <c r="Q37" s="63">
        <v>1.89</v>
      </c>
      <c r="R37" s="63">
        <v>1.23</v>
      </c>
      <c r="S37" s="63">
        <v>2.13</v>
      </c>
      <c r="T37" s="63">
        <v>1.0900000000000001</v>
      </c>
    </row>
    <row r="38" spans="1:20" x14ac:dyDescent="0.25">
      <c r="A38" s="63" t="s">
        <v>16</v>
      </c>
      <c r="B38" s="63">
        <v>2.36</v>
      </c>
      <c r="C38" s="63">
        <v>3.19</v>
      </c>
      <c r="D38" s="63"/>
      <c r="E38" s="63"/>
      <c r="F38" s="63"/>
      <c r="G38" s="63"/>
      <c r="H38" s="63"/>
      <c r="I38" s="63"/>
      <c r="J38" s="63">
        <v>1.42</v>
      </c>
      <c r="K38" s="63">
        <v>0.76</v>
      </c>
      <c r="L38" s="63">
        <v>0.56000000000000005</v>
      </c>
      <c r="M38" s="63">
        <v>0</v>
      </c>
      <c r="N38" s="63">
        <v>1.73</v>
      </c>
      <c r="O38" s="63"/>
      <c r="P38" s="63">
        <v>1.89</v>
      </c>
      <c r="Q38" s="63">
        <v>0</v>
      </c>
      <c r="R38" s="63">
        <v>1.2</v>
      </c>
      <c r="S38" s="63">
        <v>1.86</v>
      </c>
      <c r="T38" s="63">
        <v>1.1100000000000001</v>
      </c>
    </row>
    <row r="39" spans="1:20" x14ac:dyDescent="0.25">
      <c r="A39" s="63" t="s">
        <v>20</v>
      </c>
      <c r="B39" s="63">
        <v>1.41</v>
      </c>
      <c r="C39" s="63">
        <v>2.17</v>
      </c>
      <c r="D39" s="63"/>
      <c r="E39" s="63"/>
      <c r="F39" s="63"/>
      <c r="G39" s="63"/>
      <c r="H39" s="63"/>
      <c r="I39" s="63"/>
      <c r="J39" s="63">
        <v>1.29</v>
      </c>
      <c r="K39" s="63">
        <v>1.2</v>
      </c>
      <c r="L39" s="63">
        <v>1.7</v>
      </c>
      <c r="M39" s="63">
        <v>0</v>
      </c>
      <c r="N39" s="63">
        <v>0.69</v>
      </c>
      <c r="O39" s="63">
        <v>0</v>
      </c>
      <c r="P39" s="63">
        <v>1.23</v>
      </c>
      <c r="Q39" s="63">
        <v>1.2</v>
      </c>
      <c r="R39" s="63">
        <v>0</v>
      </c>
      <c r="S39" s="63">
        <v>0.94</v>
      </c>
      <c r="T39" s="63">
        <v>0.15</v>
      </c>
    </row>
    <row r="40" spans="1:20" x14ac:dyDescent="0.25">
      <c r="A40" s="63" t="s">
        <v>21</v>
      </c>
      <c r="B40" s="63">
        <v>2.35</v>
      </c>
      <c r="C40" s="63">
        <v>3.11</v>
      </c>
      <c r="D40" s="63"/>
      <c r="E40" s="63"/>
      <c r="F40" s="63"/>
      <c r="G40" s="63"/>
      <c r="H40" s="63"/>
      <c r="I40" s="63"/>
      <c r="J40" s="63">
        <v>2.1</v>
      </c>
      <c r="K40" s="63">
        <v>1.86</v>
      </c>
      <c r="L40" s="63">
        <v>2.38</v>
      </c>
      <c r="M40" s="63">
        <v>0</v>
      </c>
      <c r="N40" s="63">
        <v>1.62</v>
      </c>
      <c r="O40" s="63">
        <v>0</v>
      </c>
      <c r="P40" s="63">
        <v>2.13</v>
      </c>
      <c r="Q40" s="63">
        <v>1.86</v>
      </c>
      <c r="R40" s="63">
        <v>0.94</v>
      </c>
      <c r="S40" s="63">
        <v>0</v>
      </c>
      <c r="T40" s="63">
        <v>1.1499999999999999</v>
      </c>
    </row>
    <row r="41" spans="1:20" x14ac:dyDescent="0.25">
      <c r="A41" s="64" t="s">
        <v>19</v>
      </c>
      <c r="B41" s="63">
        <v>1.35</v>
      </c>
      <c r="C41" s="63">
        <v>2.15</v>
      </c>
      <c r="D41" s="63">
        <v>0</v>
      </c>
      <c r="E41" s="63">
        <v>0</v>
      </c>
      <c r="F41" s="63">
        <v>0</v>
      </c>
      <c r="G41" s="63">
        <v>0</v>
      </c>
      <c r="H41" s="63">
        <v>0</v>
      </c>
      <c r="I41" s="63">
        <v>0</v>
      </c>
      <c r="J41" s="63">
        <v>1.1299999999999999</v>
      </c>
      <c r="K41" s="63">
        <v>1.1100000000000001</v>
      </c>
      <c r="L41" s="63">
        <v>1.45</v>
      </c>
      <c r="M41" s="63">
        <v>0</v>
      </c>
      <c r="N41" s="63">
        <v>0.65</v>
      </c>
      <c r="O41" s="63">
        <v>0</v>
      </c>
      <c r="P41" s="63">
        <v>1.0900000000000001</v>
      </c>
      <c r="Q41" s="63">
        <v>1.1100000000000001</v>
      </c>
      <c r="R41" s="63">
        <v>0.15</v>
      </c>
      <c r="S41" s="63">
        <v>1.1499999999999999</v>
      </c>
      <c r="T41" s="63">
        <v>0</v>
      </c>
    </row>
    <row r="45" spans="1:20" ht="15.75" x14ac:dyDescent="0.25">
      <c r="A45" s="80" t="s">
        <v>137</v>
      </c>
    </row>
    <row r="46" spans="1:20" x14ac:dyDescent="0.25">
      <c r="E46" s="58" t="s">
        <v>138</v>
      </c>
      <c r="F46" s="58" t="s">
        <v>57</v>
      </c>
    </row>
    <row r="47" spans="1:20" x14ac:dyDescent="0.25">
      <c r="A47" t="s">
        <v>139</v>
      </c>
      <c r="E47" s="79">
        <v>39.9</v>
      </c>
      <c r="F47" s="79">
        <v>39.9</v>
      </c>
    </row>
    <row r="48" spans="1:20" x14ac:dyDescent="0.25">
      <c r="A48" t="s">
        <v>140</v>
      </c>
      <c r="E48" s="79">
        <v>32.5</v>
      </c>
      <c r="F48" s="79">
        <v>32.5</v>
      </c>
    </row>
    <row r="49" spans="1:6" x14ac:dyDescent="0.25">
      <c r="A49" t="s">
        <v>141</v>
      </c>
      <c r="E49" s="79">
        <v>42</v>
      </c>
      <c r="F49" s="79">
        <v>59</v>
      </c>
    </row>
    <row r="50" spans="1:6" x14ac:dyDescent="0.25">
      <c r="A50" t="s">
        <v>142</v>
      </c>
      <c r="E50" s="79">
        <v>29.4</v>
      </c>
      <c r="F50" s="79">
        <v>29.4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H20"/>
  <sheetViews>
    <sheetView topLeftCell="A2" workbookViewId="0">
      <selection activeCell="A2" sqref="A2"/>
    </sheetView>
  </sheetViews>
  <sheetFormatPr defaultRowHeight="15" x14ac:dyDescent="0.25"/>
  <cols>
    <col min="2" max="2" width="14.140625" customWidth="1"/>
    <col min="7" max="7" width="11.85546875" customWidth="1"/>
    <col min="8" max="8" width="13.140625" customWidth="1"/>
  </cols>
  <sheetData>
    <row r="1" spans="1:8" x14ac:dyDescent="0.25">
      <c r="A1" t="s">
        <v>26</v>
      </c>
      <c r="B1" t="s">
        <v>115</v>
      </c>
      <c r="C1" t="s">
        <v>24</v>
      </c>
      <c r="G1" t="s">
        <v>116</v>
      </c>
      <c r="H1" t="s">
        <v>117</v>
      </c>
    </row>
    <row r="2" spans="1:8" x14ac:dyDescent="0.25">
      <c r="A2" s="115"/>
      <c r="B2" s="115"/>
      <c r="C2" s="115"/>
      <c r="D2" s="115"/>
      <c r="E2" s="115"/>
      <c r="F2" s="115"/>
      <c r="G2" s="61">
        <f t="shared" ref="G2:G20" si="0">TIME(D2,E2,F2)</f>
        <v>0</v>
      </c>
      <c r="H2" s="115" t="s">
        <v>295</v>
      </c>
    </row>
    <row r="3" spans="1:8" x14ac:dyDescent="0.25">
      <c r="A3" s="115"/>
      <c r="B3" s="115"/>
      <c r="C3" s="115"/>
      <c r="D3" s="115"/>
      <c r="E3" s="115"/>
      <c r="F3" s="115"/>
      <c r="G3" s="61">
        <f t="shared" si="0"/>
        <v>0</v>
      </c>
      <c r="H3" s="115" t="s">
        <v>296</v>
      </c>
    </row>
    <row r="4" spans="1:8" x14ac:dyDescent="0.25">
      <c r="A4" s="115"/>
      <c r="B4" s="115"/>
      <c r="C4" s="115"/>
      <c r="D4" s="115"/>
      <c r="E4" s="115"/>
      <c r="F4" s="115"/>
      <c r="G4" s="61">
        <f t="shared" si="0"/>
        <v>0</v>
      </c>
      <c r="H4" s="115" t="s">
        <v>295</v>
      </c>
    </row>
    <row r="5" spans="1:8" x14ac:dyDescent="0.25">
      <c r="A5" s="115"/>
      <c r="B5" s="115"/>
      <c r="C5" s="115"/>
      <c r="D5" s="115"/>
      <c r="E5" s="115"/>
      <c r="F5" s="115"/>
      <c r="G5" s="61">
        <f t="shared" si="0"/>
        <v>0</v>
      </c>
      <c r="H5" s="115" t="s">
        <v>297</v>
      </c>
    </row>
    <row r="6" spans="1:8" x14ac:dyDescent="0.25">
      <c r="A6" s="115"/>
      <c r="B6" s="115"/>
      <c r="C6" s="115"/>
      <c r="D6" s="115"/>
      <c r="E6" s="115"/>
      <c r="F6" s="115"/>
      <c r="G6" s="61">
        <f t="shared" si="0"/>
        <v>0</v>
      </c>
      <c r="H6" s="115" t="s">
        <v>295</v>
      </c>
    </row>
    <row r="7" spans="1:8" x14ac:dyDescent="0.25">
      <c r="A7" s="115"/>
      <c r="B7" s="115"/>
      <c r="C7" s="115"/>
      <c r="D7" s="115"/>
      <c r="E7" s="115"/>
      <c r="F7" s="115"/>
      <c r="G7" s="61">
        <f t="shared" si="0"/>
        <v>0</v>
      </c>
      <c r="H7" s="115" t="s">
        <v>297</v>
      </c>
    </row>
    <row r="8" spans="1:8" x14ac:dyDescent="0.25">
      <c r="A8" s="115"/>
      <c r="B8" s="115"/>
      <c r="C8" s="115"/>
      <c r="D8" s="115"/>
      <c r="E8" s="115"/>
      <c r="F8" s="115"/>
      <c r="G8" s="61">
        <f t="shared" si="0"/>
        <v>0</v>
      </c>
      <c r="H8" s="115" t="s">
        <v>296</v>
      </c>
    </row>
    <row r="9" spans="1:8" x14ac:dyDescent="0.25">
      <c r="A9" s="115"/>
      <c r="B9" s="115"/>
      <c r="C9" s="115"/>
      <c r="D9" s="115"/>
      <c r="E9" s="115"/>
      <c r="F9" s="115"/>
      <c r="G9" s="61">
        <f t="shared" si="0"/>
        <v>0</v>
      </c>
      <c r="H9" s="115" t="s">
        <v>295</v>
      </c>
    </row>
    <row r="10" spans="1:8" x14ac:dyDescent="0.25">
      <c r="A10" s="115"/>
      <c r="B10" s="115"/>
      <c r="C10" s="115"/>
      <c r="D10" s="115"/>
      <c r="E10" s="115"/>
      <c r="F10" s="115"/>
      <c r="G10" s="61">
        <f t="shared" si="0"/>
        <v>0</v>
      </c>
      <c r="H10" s="115" t="s">
        <v>295</v>
      </c>
    </row>
    <row r="11" spans="1:8" x14ac:dyDescent="0.25">
      <c r="A11" s="115"/>
      <c r="B11" s="115"/>
      <c r="C11" s="115"/>
      <c r="D11" s="115"/>
      <c r="E11" s="115"/>
      <c r="F11" s="115"/>
      <c r="G11" s="61">
        <f t="shared" si="0"/>
        <v>0</v>
      </c>
      <c r="H11" s="115" t="s">
        <v>296</v>
      </c>
    </row>
    <row r="12" spans="1:8" x14ac:dyDescent="0.25">
      <c r="A12" s="115"/>
      <c r="B12" s="115"/>
      <c r="C12" s="115"/>
      <c r="D12" s="115"/>
      <c r="E12" s="115"/>
      <c r="F12" s="115"/>
      <c r="G12" s="61">
        <f t="shared" si="0"/>
        <v>0</v>
      </c>
      <c r="H12" s="115" t="s">
        <v>295</v>
      </c>
    </row>
    <row r="13" spans="1:8" x14ac:dyDescent="0.25">
      <c r="A13" s="115"/>
      <c r="B13" s="115"/>
      <c r="C13" s="115"/>
      <c r="D13" s="115"/>
      <c r="E13" s="115"/>
      <c r="F13" s="115"/>
      <c r="G13" s="61">
        <f t="shared" si="0"/>
        <v>0</v>
      </c>
      <c r="H13" s="115" t="s">
        <v>297</v>
      </c>
    </row>
    <row r="14" spans="1:8" x14ac:dyDescent="0.25">
      <c r="A14" s="115"/>
      <c r="B14" s="115"/>
      <c r="C14" s="115"/>
      <c r="D14" s="115"/>
      <c r="E14" s="115"/>
      <c r="F14" s="115"/>
      <c r="G14" s="61">
        <f t="shared" si="0"/>
        <v>0</v>
      </c>
      <c r="H14" s="115" t="s">
        <v>296</v>
      </c>
    </row>
    <row r="15" spans="1:8" x14ac:dyDescent="0.25">
      <c r="A15" s="115"/>
      <c r="B15" s="115"/>
      <c r="C15" s="115"/>
      <c r="D15" s="115"/>
      <c r="E15" s="115"/>
      <c r="F15" s="115"/>
      <c r="G15" s="61">
        <f t="shared" si="0"/>
        <v>0</v>
      </c>
      <c r="H15" s="115" t="s">
        <v>296</v>
      </c>
    </row>
    <row r="16" spans="1:8" x14ac:dyDescent="0.25">
      <c r="A16" s="115"/>
      <c r="B16" s="115"/>
      <c r="C16" s="115"/>
      <c r="D16" s="115"/>
      <c r="E16" s="115"/>
      <c r="F16" s="115"/>
      <c r="G16" s="61">
        <f t="shared" si="0"/>
        <v>0</v>
      </c>
      <c r="H16" s="115" t="s">
        <v>296</v>
      </c>
    </row>
    <row r="17" spans="1:8" x14ac:dyDescent="0.25">
      <c r="A17" s="115"/>
      <c r="B17" s="115"/>
      <c r="C17" s="115"/>
      <c r="D17" s="115"/>
      <c r="E17" s="115"/>
      <c r="F17" s="115"/>
      <c r="G17" s="61">
        <f t="shared" si="0"/>
        <v>0</v>
      </c>
      <c r="H17" s="115" t="s">
        <v>295</v>
      </c>
    </row>
    <row r="18" spans="1:8" x14ac:dyDescent="0.25">
      <c r="A18" s="115"/>
      <c r="B18" s="115"/>
      <c r="C18" s="115"/>
      <c r="D18" s="115"/>
      <c r="E18" s="115"/>
      <c r="F18" s="115"/>
      <c r="G18" s="61">
        <f t="shared" si="0"/>
        <v>0</v>
      </c>
      <c r="H18" s="115" t="s">
        <v>58</v>
      </c>
    </row>
    <row r="19" spans="1:8" x14ac:dyDescent="0.25">
      <c r="A19" s="115"/>
      <c r="B19" s="115"/>
      <c r="C19" s="115"/>
      <c r="D19" s="115"/>
      <c r="E19" s="115"/>
      <c r="F19" s="115"/>
      <c r="G19" s="61">
        <f t="shared" si="0"/>
        <v>0</v>
      </c>
      <c r="H19" s="115" t="s">
        <v>58</v>
      </c>
    </row>
    <row r="20" spans="1:8" x14ac:dyDescent="0.25">
      <c r="A20" s="115"/>
      <c r="B20" s="115"/>
      <c r="C20" s="115"/>
      <c r="D20" s="115"/>
      <c r="E20" s="115"/>
      <c r="F20" s="115"/>
      <c r="G20" s="61">
        <f t="shared" si="0"/>
        <v>0</v>
      </c>
      <c r="H20" s="115" t="s">
        <v>58</v>
      </c>
    </row>
  </sheetData>
  <sortState xmlns:xlrd2="http://schemas.microsoft.com/office/spreadsheetml/2017/richdata2" ref="A2:H13">
    <sortCondition ref="G2:G13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A1:N42"/>
  <sheetViews>
    <sheetView workbookViewId="0">
      <selection activeCell="Q15" sqref="Q15"/>
    </sheetView>
  </sheetViews>
  <sheetFormatPr defaultRowHeight="15" x14ac:dyDescent="0.25"/>
  <cols>
    <col min="1" max="1" width="15.140625" customWidth="1"/>
    <col min="3" max="3" width="21.7109375" customWidth="1"/>
    <col min="6" max="7" width="10.5703125" customWidth="1"/>
    <col min="8" max="8" width="10.85546875" customWidth="1"/>
    <col min="9" max="9" width="10.42578125" customWidth="1"/>
    <col min="10" max="10" width="11.140625" customWidth="1"/>
    <col min="11" max="13" width="5.7109375" customWidth="1"/>
    <col min="14" max="14" width="27.5703125" customWidth="1"/>
  </cols>
  <sheetData>
    <row r="1" spans="1:14" ht="18.75" x14ac:dyDescent="0.3">
      <c r="A1" s="161" t="s">
        <v>147</v>
      </c>
      <c r="B1" s="161"/>
      <c r="C1" s="161"/>
      <c r="D1" s="161"/>
      <c r="E1" s="161" t="s">
        <v>148</v>
      </c>
      <c r="F1" s="161"/>
      <c r="G1" s="161"/>
      <c r="H1" s="161"/>
      <c r="I1" s="161"/>
      <c r="J1" s="161"/>
      <c r="K1" s="161"/>
    </row>
    <row r="2" spans="1:14" x14ac:dyDescent="0.25">
      <c r="B2" t="s">
        <v>127</v>
      </c>
      <c r="C2" s="6" t="s">
        <v>132</v>
      </c>
      <c r="D2" s="6"/>
      <c r="G2" t="s">
        <v>128</v>
      </c>
      <c r="H2" s="6" t="s">
        <v>129</v>
      </c>
      <c r="I2" s="6"/>
      <c r="J2" s="6"/>
    </row>
    <row r="3" spans="1:14" ht="19.5" customHeight="1" x14ac:dyDescent="0.25">
      <c r="B3" t="s">
        <v>130</v>
      </c>
      <c r="C3" s="162" t="s">
        <v>131</v>
      </c>
      <c r="D3" s="162"/>
      <c r="E3" s="162"/>
      <c r="F3" s="107"/>
      <c r="G3" s="6"/>
      <c r="L3" s="27" t="s">
        <v>125</v>
      </c>
      <c r="M3" s="27"/>
    </row>
    <row r="4" spans="1:14" ht="24.75" customHeight="1" x14ac:dyDescent="0.25">
      <c r="A4" s="72" t="s">
        <v>54</v>
      </c>
      <c r="B4" s="70" t="s">
        <v>93</v>
      </c>
      <c r="C4" s="72" t="s">
        <v>55</v>
      </c>
      <c r="D4" s="70" t="s">
        <v>57</v>
      </c>
      <c r="E4" s="70" t="s">
        <v>58</v>
      </c>
      <c r="F4" s="70" t="s">
        <v>217</v>
      </c>
      <c r="G4" s="72" t="s">
        <v>90</v>
      </c>
      <c r="H4" s="72" t="s">
        <v>103</v>
      </c>
      <c r="I4" s="73" t="s">
        <v>123</v>
      </c>
      <c r="J4" s="72" t="s">
        <v>124</v>
      </c>
      <c r="K4" s="74" t="s">
        <v>36</v>
      </c>
      <c r="L4" s="74" t="s">
        <v>37</v>
      </c>
      <c r="M4" s="74" t="s">
        <v>38</v>
      </c>
      <c r="N4" s="78" t="s">
        <v>126</v>
      </c>
    </row>
    <row r="5" spans="1:14" x14ac:dyDescent="0.25">
      <c r="A5" s="75" t="s">
        <v>152</v>
      </c>
      <c r="B5" s="84" t="s">
        <v>152</v>
      </c>
      <c r="C5" s="75" t="s">
        <v>152</v>
      </c>
      <c r="D5" s="76" t="s">
        <v>152</v>
      </c>
      <c r="E5" s="76" t="s">
        <v>152</v>
      </c>
      <c r="F5" s="76"/>
      <c r="G5" s="76" t="s">
        <v>152</v>
      </c>
      <c r="H5" s="76" t="s">
        <v>152</v>
      </c>
      <c r="I5" s="77"/>
      <c r="J5" s="77"/>
      <c r="K5" s="77"/>
      <c r="L5" s="77"/>
      <c r="M5" s="77"/>
      <c r="N5" s="77"/>
    </row>
    <row r="6" spans="1:14" x14ac:dyDescent="0.25">
      <c r="A6" s="75" t="str">
        <f>Boats!A4</f>
        <v>American Flyer</v>
      </c>
      <c r="B6" s="84">
        <f>Boats!B4</f>
        <v>39519</v>
      </c>
      <c r="C6" s="75" t="str">
        <f>Boats!C4</f>
        <v>Dan Schneider</v>
      </c>
      <c r="D6" s="76">
        <f>Boats!F4</f>
        <v>36</v>
      </c>
      <c r="E6" s="76">
        <f>Boats!I4</f>
        <v>42</v>
      </c>
      <c r="F6" s="84" t="str">
        <f>Boats!D4</f>
        <v>Y</v>
      </c>
      <c r="G6" s="76" t="str">
        <f>Boats!J4</f>
        <v>yes</v>
      </c>
      <c r="H6" s="76" t="str">
        <f>Boats!K4</f>
        <v>A</v>
      </c>
      <c r="I6" s="77"/>
      <c r="J6" s="77"/>
      <c r="K6" s="77"/>
      <c r="L6" s="77"/>
      <c r="M6" s="77"/>
      <c r="N6" s="77"/>
    </row>
    <row r="7" spans="1:14" x14ac:dyDescent="0.25">
      <c r="A7" s="75" t="str">
        <f>Boats!A5</f>
        <v>Arctic Tern</v>
      </c>
      <c r="B7" s="84">
        <f>Boats!B5</f>
        <v>93642</v>
      </c>
      <c r="C7" s="75" t="str">
        <f>Boats!C5</f>
        <v>PAX</v>
      </c>
      <c r="D7" s="76">
        <f>Boats!F5</f>
        <v>168</v>
      </c>
      <c r="E7" s="76">
        <f>Boats!I5</f>
        <v>168</v>
      </c>
      <c r="F7" s="84" t="str">
        <f>Boats!D5</f>
        <v>Y</v>
      </c>
      <c r="G7" s="76" t="str">
        <f>Boats!J5</f>
        <v>no</v>
      </c>
      <c r="H7" s="76" t="str">
        <f>Boats!K5</f>
        <v>C</v>
      </c>
      <c r="I7" s="77"/>
      <c r="J7" s="77"/>
      <c r="K7" s="77"/>
      <c r="L7" s="77"/>
      <c r="M7" s="77"/>
      <c r="N7" s="82"/>
    </row>
    <row r="8" spans="1:14" x14ac:dyDescent="0.25">
      <c r="A8" s="75" t="str">
        <f>Boats!A6</f>
        <v>Bad Cat</v>
      </c>
      <c r="B8" s="84" t="str">
        <f>Boats!B6</f>
        <v>063</v>
      </c>
      <c r="C8" s="75" t="str">
        <f>Boats!C6</f>
        <v>Jim Whited</v>
      </c>
      <c r="D8" s="76">
        <f>Boats!F6</f>
        <v>36</v>
      </c>
      <c r="E8" s="76">
        <f>Boats!I6</f>
        <v>42</v>
      </c>
      <c r="F8" s="84" t="str">
        <f>Boats!D6</f>
        <v>Y</v>
      </c>
      <c r="G8" s="76" t="str">
        <f>Boats!J6</f>
        <v>yes</v>
      </c>
      <c r="H8" s="76" t="str">
        <f>Boats!K6</f>
        <v>A</v>
      </c>
      <c r="I8" s="77"/>
      <c r="J8" s="77"/>
      <c r="K8" s="77"/>
      <c r="L8" s="77"/>
      <c r="M8" s="77"/>
      <c r="N8" s="77"/>
    </row>
    <row r="9" spans="1:14" x14ac:dyDescent="0.25">
      <c r="A9" s="75" t="str">
        <f>Boats!A7</f>
        <v>Badger</v>
      </c>
      <c r="B9" s="84">
        <f>Boats!B7</f>
        <v>144</v>
      </c>
      <c r="C9" s="75" t="str">
        <f>Boats!C7</f>
        <v>Carl Feusaherns</v>
      </c>
      <c r="D9" s="76">
        <f>Boats!F7</f>
        <v>177</v>
      </c>
      <c r="E9" s="76">
        <f>Boats!I7</f>
        <v>177</v>
      </c>
      <c r="F9" s="84" t="str">
        <f>Boats!D7</f>
        <v>N</v>
      </c>
      <c r="G9" s="76" t="str">
        <f>Boats!J7</f>
        <v>yes</v>
      </c>
      <c r="H9" s="76" t="str">
        <f>Boats!K7</f>
        <v>C</v>
      </c>
      <c r="I9" s="77"/>
      <c r="J9" s="77"/>
      <c r="K9" s="77"/>
      <c r="L9" s="77"/>
      <c r="M9" s="77"/>
      <c r="N9" s="77"/>
    </row>
    <row r="10" spans="1:14" x14ac:dyDescent="0.25">
      <c r="A10" s="75" t="str">
        <f>Boats!A8</f>
        <v>Barba Roja</v>
      </c>
      <c r="B10" s="84">
        <f>Boats!B8</f>
        <v>73052</v>
      </c>
      <c r="C10" s="75" t="str">
        <f>Boats!C8</f>
        <v>Steven Birchfield</v>
      </c>
      <c r="D10" s="76">
        <f>Boats!F8</f>
        <v>165</v>
      </c>
      <c r="E10" s="76">
        <f>Boats!I8</f>
        <v>168</v>
      </c>
      <c r="F10" s="84" t="str">
        <f>Boats!D8</f>
        <v>Y</v>
      </c>
      <c r="G10" s="76">
        <f>Boats!J8</f>
        <v>0</v>
      </c>
      <c r="H10" s="76" t="str">
        <f>Boats!K8</f>
        <v>C</v>
      </c>
      <c r="I10" s="77"/>
      <c r="J10" s="77"/>
      <c r="K10" s="77"/>
      <c r="L10" s="77"/>
      <c r="M10" s="77"/>
      <c r="N10" s="77"/>
    </row>
    <row r="11" spans="1:14" x14ac:dyDescent="0.25">
      <c r="A11" s="75" t="str">
        <f>Boats!A9</f>
        <v>Barefoot</v>
      </c>
      <c r="B11" s="84" t="str">
        <f>Boats!B9</f>
        <v>36-2 WK</v>
      </c>
      <c r="C11" s="75" t="str">
        <f>Boats!C9</f>
        <v>Brent Griffith</v>
      </c>
      <c r="D11" s="76" t="str">
        <f>Boats!F9</f>
        <v>N/A</v>
      </c>
      <c r="E11" s="76">
        <f>Boats!I9</f>
        <v>144</v>
      </c>
      <c r="F11" s="84" t="str">
        <f>Boats!D9</f>
        <v>Y</v>
      </c>
      <c r="G11" s="76">
        <f>Boats!J9</f>
        <v>0</v>
      </c>
      <c r="H11" s="76" t="str">
        <f>Boats!K9</f>
        <v>B</v>
      </c>
      <c r="I11" s="77"/>
      <c r="J11" s="77"/>
      <c r="K11" s="77"/>
      <c r="L11" s="77"/>
      <c r="M11" s="77"/>
      <c r="N11" s="77"/>
    </row>
    <row r="12" spans="1:14" x14ac:dyDescent="0.25">
      <c r="A12" s="75" t="str">
        <f>Boats!A10</f>
        <v>Blue Boat Home</v>
      </c>
      <c r="B12" s="84">
        <f>Boats!B10</f>
        <v>4856</v>
      </c>
      <c r="C12" s="75" t="str">
        <f>Boats!C10</f>
        <v>Lowell Martin</v>
      </c>
      <c r="D12" s="76">
        <f>Boats!F10</f>
        <v>231</v>
      </c>
      <c r="E12" s="76">
        <f>Boats!I10</f>
        <v>231</v>
      </c>
      <c r="F12" s="84" t="str">
        <f>Boats!D10</f>
        <v>N</v>
      </c>
      <c r="G12" s="76" t="str">
        <f>Boats!J10</f>
        <v>no</v>
      </c>
      <c r="H12" s="76" t="str">
        <f>Boats!K10</f>
        <v>C</v>
      </c>
      <c r="I12" s="77"/>
      <c r="J12" s="77"/>
      <c r="K12" s="77"/>
      <c r="L12" s="77"/>
      <c r="M12" s="77"/>
      <c r="N12" s="77"/>
    </row>
    <row r="13" spans="1:14" x14ac:dyDescent="0.25">
      <c r="A13" s="75" t="str">
        <f>Boats!A11</f>
        <v>Blue Goose</v>
      </c>
      <c r="B13" s="84">
        <f>Boats!B11</f>
        <v>93643</v>
      </c>
      <c r="C13" s="75" t="str">
        <f>Boats!C11</f>
        <v>PAX</v>
      </c>
      <c r="D13" s="76">
        <f>Boats!F11</f>
        <v>168</v>
      </c>
      <c r="E13" s="76">
        <f>Boats!I11</f>
        <v>168</v>
      </c>
      <c r="F13" s="84" t="str">
        <f>Boats!D11</f>
        <v>N</v>
      </c>
      <c r="G13" s="76" t="str">
        <f>Boats!J11</f>
        <v>no</v>
      </c>
      <c r="H13" s="76" t="str">
        <f>Boats!K11</f>
        <v>C</v>
      </c>
      <c r="I13" s="77"/>
      <c r="J13" s="77"/>
      <c r="K13" s="77"/>
      <c r="L13" s="77"/>
      <c r="M13" s="77"/>
      <c r="N13" s="77"/>
    </row>
    <row r="14" spans="1:14" x14ac:dyDescent="0.25">
      <c r="A14" s="75" t="str">
        <f>Boats!A12</f>
        <v>C2 (squared)</v>
      </c>
      <c r="B14" s="84">
        <f>Boats!B12</f>
        <v>720</v>
      </c>
      <c r="C14" s="75" t="str">
        <f>Boats!C12</f>
        <v>Chris  Staley</v>
      </c>
      <c r="D14" s="76">
        <f>Boats!F12</f>
        <v>189</v>
      </c>
      <c r="E14" s="76">
        <f>Boats!I12</f>
        <v>192</v>
      </c>
      <c r="F14" s="84">
        <f>Boats!D12</f>
        <v>0</v>
      </c>
      <c r="G14" s="76">
        <f>Boats!J12</f>
        <v>0</v>
      </c>
      <c r="H14" s="76" t="str">
        <f>Boats!K12</f>
        <v>C</v>
      </c>
      <c r="I14" s="77"/>
      <c r="J14" s="77"/>
      <c r="K14" s="77"/>
      <c r="L14" s="77"/>
      <c r="M14" s="77"/>
      <c r="N14" s="77"/>
    </row>
    <row r="15" spans="1:14" x14ac:dyDescent="0.25">
      <c r="A15" s="75" t="str">
        <f>Boats!A13</f>
        <v>Cheetah</v>
      </c>
      <c r="B15" s="84">
        <f>Boats!B13</f>
        <v>50473</v>
      </c>
      <c r="C15" s="75" t="str">
        <f>Boats!C13</f>
        <v>Marc Briere</v>
      </c>
      <c r="D15" s="76">
        <f>Boats!F13</f>
        <v>45</v>
      </c>
      <c r="E15" s="76">
        <f>Boats!I13</f>
        <v>54</v>
      </c>
      <c r="F15" s="84" t="str">
        <f>Boats!D13</f>
        <v>Y</v>
      </c>
      <c r="G15" s="76" t="str">
        <f>Boats!J13</f>
        <v>yes</v>
      </c>
      <c r="H15" s="76" t="str">
        <f>Boats!K13</f>
        <v>A</v>
      </c>
      <c r="I15" s="77"/>
      <c r="J15" s="77"/>
      <c r="K15" s="77"/>
      <c r="L15" s="77"/>
      <c r="M15" s="77"/>
      <c r="N15" s="77"/>
    </row>
    <row r="16" spans="1:14" x14ac:dyDescent="0.25">
      <c r="A16" s="75" t="str">
        <f>Boats!A14</f>
        <v>CROCODILE</v>
      </c>
      <c r="B16" s="84" t="str">
        <f>Boats!B14</f>
        <v xml:space="preserve">USA 61150 </v>
      </c>
      <c r="C16" s="75" t="str">
        <f>Boats!C14</f>
        <v>Scott Ward</v>
      </c>
      <c r="D16" s="76">
        <f>Boats!F14</f>
        <v>27</v>
      </c>
      <c r="E16" s="76">
        <f>Boats!I14</f>
        <v>24</v>
      </c>
      <c r="F16" s="84" t="str">
        <f>Boats!D14</f>
        <v>Y</v>
      </c>
      <c r="G16" s="76">
        <f>Boats!J14</f>
        <v>0</v>
      </c>
      <c r="H16" s="76" t="str">
        <f>Boats!K14</f>
        <v>A</v>
      </c>
      <c r="I16" s="77"/>
      <c r="J16" s="77"/>
      <c r="K16" s="77"/>
      <c r="L16" s="77"/>
      <c r="M16" s="77"/>
      <c r="N16" s="77"/>
    </row>
    <row r="17" spans="1:14" x14ac:dyDescent="0.25">
      <c r="A17" s="75" t="str">
        <f>Boats!A15</f>
        <v>Dauntless</v>
      </c>
      <c r="B17" s="84">
        <f>Boats!B15</f>
        <v>52353</v>
      </c>
      <c r="C17" s="75" t="str">
        <f>Boats!C15</f>
        <v>Jim Keen</v>
      </c>
      <c r="D17" s="76">
        <f>Boats!F15</f>
        <v>90</v>
      </c>
      <c r="E17" s="76">
        <f>Boats!I15</f>
        <v>90</v>
      </c>
      <c r="F17" s="84" t="str">
        <f>Boats!D15</f>
        <v>Y</v>
      </c>
      <c r="G17" s="76">
        <f>Boats!J15</f>
        <v>0</v>
      </c>
      <c r="H17" s="76" t="str">
        <f>Boats!K15</f>
        <v>A</v>
      </c>
      <c r="I17" s="77"/>
      <c r="J17" s="77"/>
      <c r="K17" s="77"/>
      <c r="L17" s="77"/>
      <c r="M17" s="77"/>
      <c r="N17" s="77"/>
    </row>
    <row r="18" spans="1:14" x14ac:dyDescent="0.25">
      <c r="A18" s="75" t="str">
        <f>Boats!A16</f>
        <v>Elan</v>
      </c>
      <c r="B18" s="84">
        <f>Boats!B16</f>
        <v>43162</v>
      </c>
      <c r="C18" s="75" t="str">
        <f>Boats!C16</f>
        <v>Gary Shaw</v>
      </c>
      <c r="D18" s="76">
        <f>Boats!F16</f>
        <v>159</v>
      </c>
      <c r="E18" s="76">
        <f>Boats!I16</f>
        <v>162</v>
      </c>
      <c r="F18" s="84" t="str">
        <f>Boats!D16</f>
        <v>Y</v>
      </c>
      <c r="G18" s="76" t="str">
        <f>Boats!J16</f>
        <v>no</v>
      </c>
      <c r="H18" s="76" t="str">
        <f>Boats!K16</f>
        <v>C</v>
      </c>
      <c r="I18" s="77"/>
      <c r="J18" s="77"/>
      <c r="K18" s="77"/>
      <c r="L18" s="77"/>
      <c r="M18" s="77"/>
      <c r="N18" s="77"/>
    </row>
    <row r="19" spans="1:14" x14ac:dyDescent="0.25">
      <c r="A19" s="75" t="str">
        <f>Boats!A17</f>
        <v>Flyer</v>
      </c>
      <c r="B19" s="84">
        <f>Boats!B17</f>
        <v>25126</v>
      </c>
      <c r="C19" s="75" t="str">
        <f>Boats!C17</f>
        <v>Michael Major</v>
      </c>
      <c r="D19" s="76">
        <f>Boats!F17</f>
        <v>111</v>
      </c>
      <c r="E19" s="76">
        <f>Boats!I17</f>
        <v>114</v>
      </c>
      <c r="F19" s="84" t="str">
        <f>Boats!D17</f>
        <v>N</v>
      </c>
      <c r="G19" s="76" t="str">
        <f>Boats!J17</f>
        <v>no</v>
      </c>
      <c r="H19" s="76" t="str">
        <f>Boats!K17</f>
        <v>B</v>
      </c>
      <c r="I19" s="77"/>
      <c r="J19" s="77"/>
      <c r="K19" s="77"/>
      <c r="L19" s="77"/>
      <c r="M19" s="77"/>
      <c r="N19" s="77"/>
    </row>
    <row r="20" spans="1:14" x14ac:dyDescent="0.25">
      <c r="A20" s="75" t="str">
        <f>Boats!A18</f>
        <v>Gemini</v>
      </c>
      <c r="B20" s="84">
        <f>Boats!B18</f>
        <v>3700</v>
      </c>
      <c r="C20" s="75" t="str">
        <f>Boats!C18</f>
        <v>Joe Frost</v>
      </c>
      <c r="D20" s="76">
        <f>Boats!F18</f>
        <v>132</v>
      </c>
      <c r="E20" s="76">
        <f>Boats!I18</f>
        <v>132</v>
      </c>
      <c r="F20" s="84">
        <f>Boats!D18</f>
        <v>0</v>
      </c>
      <c r="G20" s="76">
        <f>Boats!J18</f>
        <v>0</v>
      </c>
      <c r="H20" s="76">
        <f>Boats!K18</f>
        <v>0</v>
      </c>
      <c r="I20" s="77"/>
      <c r="J20" s="77"/>
      <c r="K20" s="77"/>
      <c r="L20" s="77"/>
      <c r="M20" s="77"/>
      <c r="N20" s="77"/>
    </row>
    <row r="21" spans="1:14" x14ac:dyDescent="0.25">
      <c r="A21" s="75" t="str">
        <f>Boats!A19</f>
        <v>J Ray</v>
      </c>
      <c r="B21" s="84" t="str">
        <f>Boats!B19</f>
        <v>USA47</v>
      </c>
      <c r="C21" s="75" t="str">
        <f>Boats!C19</f>
        <v>Larry Ray</v>
      </c>
      <c r="D21" s="76">
        <f>Boats!F19</f>
        <v>114</v>
      </c>
      <c r="E21" s="76">
        <f>Boats!I19</f>
        <v>120</v>
      </c>
      <c r="F21" s="84" t="str">
        <f>Boats!D19</f>
        <v>Y</v>
      </c>
      <c r="G21" s="76" t="str">
        <f>Boats!J19</f>
        <v>yes</v>
      </c>
      <c r="H21" s="76" t="str">
        <f>Boats!K19</f>
        <v>B</v>
      </c>
      <c r="I21" s="77"/>
      <c r="J21" s="77"/>
      <c r="K21" s="77"/>
      <c r="L21" s="77"/>
      <c r="M21" s="77"/>
      <c r="N21" s="77"/>
    </row>
    <row r="22" spans="1:14" x14ac:dyDescent="0.25">
      <c r="A22" s="75" t="str">
        <f>Boats!A20</f>
        <v>Juggernaut</v>
      </c>
      <c r="B22" s="84">
        <f>Boats!B20</f>
        <v>51277</v>
      </c>
      <c r="C22" s="75" t="str">
        <f>Boats!C20</f>
        <v>David Ahearn</v>
      </c>
      <c r="D22" s="76">
        <f>Boats!F20</f>
        <v>39</v>
      </c>
      <c r="E22" s="76">
        <f>Boats!I20</f>
        <v>39</v>
      </c>
      <c r="F22" s="84" t="str">
        <f>Boats!D20</f>
        <v>N</v>
      </c>
      <c r="G22" s="76" t="str">
        <f>Boats!J20</f>
        <v>no</v>
      </c>
      <c r="H22" s="76" t="str">
        <f>Boats!K20</f>
        <v>A</v>
      </c>
      <c r="I22" s="77"/>
      <c r="J22" s="77"/>
      <c r="K22" s="77"/>
      <c r="L22" s="77"/>
      <c r="M22" s="77"/>
      <c r="N22" s="77"/>
    </row>
    <row r="23" spans="1:14" x14ac:dyDescent="0.25">
      <c r="A23" s="75" t="str">
        <f>Boats!A21</f>
        <v>Lakahi</v>
      </c>
      <c r="B23" s="84">
        <f>Boats!B21</f>
        <v>25260</v>
      </c>
      <c r="C23" s="75" t="str">
        <f>Boats!C21</f>
        <v>Jim Young</v>
      </c>
      <c r="D23" s="76">
        <f>Boats!F21</f>
        <v>72</v>
      </c>
      <c r="E23" s="76">
        <f>Boats!I21</f>
        <v>72</v>
      </c>
      <c r="F23" s="84" t="str">
        <f>Boats!D21</f>
        <v>N</v>
      </c>
      <c r="G23" s="76" t="str">
        <f>Boats!J21</f>
        <v>yes</v>
      </c>
      <c r="H23" s="76" t="str">
        <f>Boats!K21</f>
        <v>A</v>
      </c>
      <c r="I23" s="77"/>
      <c r="J23" s="77"/>
      <c r="K23" s="77"/>
      <c r="L23" s="77"/>
      <c r="M23" s="77"/>
      <c r="N23" s="77"/>
    </row>
    <row r="24" spans="1:14" x14ac:dyDescent="0.25">
      <c r="A24" s="75" t="str">
        <f>Boats!A22</f>
        <v>Making Waves</v>
      </c>
      <c r="B24" s="84">
        <f>Boats!B22</f>
        <v>53229</v>
      </c>
      <c r="C24" s="75" t="str">
        <f>Boats!C22</f>
        <v>Frederick Burger</v>
      </c>
      <c r="D24" s="76">
        <f>Boats!F22</f>
        <v>174</v>
      </c>
      <c r="E24" s="76">
        <f>Boats!I22</f>
        <v>177</v>
      </c>
      <c r="F24" s="84">
        <f>Boats!D22</f>
        <v>0</v>
      </c>
      <c r="G24" s="76">
        <f>Boats!J22</f>
        <v>0</v>
      </c>
      <c r="H24" s="76" t="str">
        <f>Boats!K22</f>
        <v>C</v>
      </c>
      <c r="I24" s="77"/>
      <c r="J24" s="77"/>
      <c r="K24" s="77"/>
      <c r="L24" s="77"/>
      <c r="M24" s="77"/>
      <c r="N24" s="77"/>
    </row>
    <row r="25" spans="1:14" x14ac:dyDescent="0.25">
      <c r="A25" s="75" t="str">
        <f>Boats!A23</f>
        <v>One Trick Pony</v>
      </c>
      <c r="B25" s="84" t="str">
        <f>Boats!B23</f>
        <v>US-188</v>
      </c>
      <c r="C25" s="75" t="str">
        <f>Boats!C23</f>
        <v>David Meiser</v>
      </c>
      <c r="D25" s="76">
        <f>Boats!F23</f>
        <v>24</v>
      </c>
      <c r="E25" s="76">
        <f>Boats!I23</f>
        <v>30</v>
      </c>
      <c r="F25" s="84" t="str">
        <f>Boats!D23</f>
        <v>Y</v>
      </c>
      <c r="G25" s="76">
        <f>Boats!J23</f>
        <v>0</v>
      </c>
      <c r="H25" s="76" t="str">
        <f>Boats!K23</f>
        <v>A</v>
      </c>
      <c r="I25" s="77"/>
      <c r="J25" s="77"/>
      <c r="K25" s="77"/>
      <c r="L25" s="77"/>
      <c r="M25" s="77"/>
      <c r="N25" s="77"/>
    </row>
    <row r="26" spans="1:14" x14ac:dyDescent="0.25">
      <c r="A26" s="75" t="str">
        <f>Boats!A24</f>
        <v>Pony Express</v>
      </c>
      <c r="B26" s="84">
        <f>Boats!B24</f>
        <v>50588</v>
      </c>
      <c r="C26" s="75" t="str">
        <f>Boats!C24</f>
        <v>Jimmy Yurko</v>
      </c>
      <c r="D26" s="76">
        <f>Boats!F24</f>
        <v>132</v>
      </c>
      <c r="E26" s="76">
        <f>Boats!I24</f>
        <v>138</v>
      </c>
      <c r="F26" s="84" t="str">
        <f>Boats!D24</f>
        <v>Y</v>
      </c>
      <c r="G26" s="76" t="str">
        <f>Boats!J24</f>
        <v>yes</v>
      </c>
      <c r="H26" s="76" t="str">
        <f>Boats!K24</f>
        <v>B</v>
      </c>
      <c r="I26" s="77"/>
      <c r="J26" s="77"/>
      <c r="K26" s="77"/>
      <c r="L26" s="77"/>
      <c r="M26" s="77"/>
      <c r="N26" s="77"/>
    </row>
    <row r="27" spans="1:14" x14ac:dyDescent="0.25">
      <c r="A27" s="75" t="str">
        <f>Boats!A25</f>
        <v>Pursuit</v>
      </c>
      <c r="B27" s="84">
        <f>Boats!B25</f>
        <v>23798</v>
      </c>
      <c r="C27" s="75" t="str">
        <f>Boats!C25</f>
        <v>Norm Dawley</v>
      </c>
      <c r="D27" s="76">
        <f>Boats!F25</f>
        <v>57</v>
      </c>
      <c r="E27" s="76">
        <f>Boats!I25</f>
        <v>63</v>
      </c>
      <c r="F27" s="84" t="str">
        <f>Boats!D25</f>
        <v>Y</v>
      </c>
      <c r="G27" s="76" t="str">
        <f>Boats!J25</f>
        <v>yes</v>
      </c>
      <c r="H27" s="76" t="str">
        <f>Boats!K25</f>
        <v>A</v>
      </c>
      <c r="I27" s="77"/>
      <c r="J27" s="77"/>
      <c r="K27" s="77"/>
      <c r="L27" s="77"/>
      <c r="M27" s="77"/>
      <c r="N27" s="77"/>
    </row>
    <row r="28" spans="1:14" x14ac:dyDescent="0.25">
      <c r="A28" s="75" t="str">
        <f>Boats!A26</f>
        <v>Rakali</v>
      </c>
      <c r="B28" s="84" t="str">
        <f>Boats!B26</f>
        <v>USA335</v>
      </c>
      <c r="C28" s="75" t="str">
        <f>Boats!C26</f>
        <v>Mark Witte</v>
      </c>
      <c r="D28" s="76">
        <f>Boats!F26</f>
        <v>90</v>
      </c>
      <c r="E28" s="76">
        <f>Boats!I26</f>
        <v>96</v>
      </c>
      <c r="F28" s="84" t="str">
        <f>Boats!D26</f>
        <v>Y</v>
      </c>
      <c r="G28" s="76" t="str">
        <f>Boats!J26</f>
        <v>yes</v>
      </c>
      <c r="H28" s="76" t="str">
        <f>Boats!K26</f>
        <v>A</v>
      </c>
      <c r="I28" s="77"/>
      <c r="J28" s="77"/>
      <c r="K28" s="77"/>
      <c r="L28" s="77"/>
      <c r="M28" s="77"/>
      <c r="N28" s="77"/>
    </row>
    <row r="29" spans="1:14" x14ac:dyDescent="0.25">
      <c r="A29" s="75" t="str">
        <f>Boats!A27</f>
        <v>Shamal</v>
      </c>
      <c r="B29" s="84">
        <f>Boats!B27</f>
        <v>23827</v>
      </c>
      <c r="C29" s="75" t="str">
        <f>Boats!C27</f>
        <v>Jeff Carlsen</v>
      </c>
      <c r="D29" s="76">
        <f>Boats!F27</f>
        <v>174</v>
      </c>
      <c r="E29" s="76">
        <f>Boats!I27</f>
        <v>174</v>
      </c>
      <c r="F29" s="84" t="str">
        <f>Boats!D27</f>
        <v>Y</v>
      </c>
      <c r="G29" s="76" t="str">
        <f>Boats!J27</f>
        <v>yes</v>
      </c>
      <c r="H29" s="76" t="str">
        <f>Boats!K27</f>
        <v>C</v>
      </c>
      <c r="I29" s="77"/>
      <c r="J29" s="77"/>
      <c r="K29" s="77"/>
      <c r="L29" s="77"/>
      <c r="M29" s="77"/>
      <c r="N29" s="77"/>
    </row>
    <row r="30" spans="1:14" x14ac:dyDescent="0.25">
      <c r="A30" s="75" t="str">
        <f>Boats!A28</f>
        <v>SNUZULUZ</v>
      </c>
      <c r="B30" s="84">
        <f>Boats!B28</f>
        <v>327</v>
      </c>
      <c r="C30" s="75" t="str">
        <f>Boats!C28</f>
        <v>Caldwell / McKinney</v>
      </c>
      <c r="D30" s="76">
        <f>Boats!F28</f>
        <v>177</v>
      </c>
      <c r="E30" s="76">
        <f>Boats!I28</f>
        <v>180</v>
      </c>
      <c r="F30" s="84" t="str">
        <f>Boats!D28</f>
        <v>N</v>
      </c>
      <c r="G30" s="76">
        <f>Boats!J28</f>
        <v>0</v>
      </c>
      <c r="H30" s="76" t="str">
        <f>Boats!K28</f>
        <v>C</v>
      </c>
      <c r="I30" s="77"/>
      <c r="J30" s="77"/>
      <c r="K30" s="77"/>
      <c r="L30" s="77"/>
      <c r="M30" s="77"/>
      <c r="N30" s="77"/>
    </row>
    <row r="31" spans="1:14" x14ac:dyDescent="0.25">
      <c r="A31" s="75" t="str">
        <f>Boats!A29</f>
        <v>Spice</v>
      </c>
      <c r="B31" s="84">
        <f>Boats!B29</f>
        <v>154</v>
      </c>
      <c r="C31" s="75" t="str">
        <f>Boats!C29</f>
        <v>H G</v>
      </c>
      <c r="D31" s="76">
        <f>Boats!F29</f>
        <v>114</v>
      </c>
      <c r="E31" s="76">
        <f>Boats!I29</f>
        <v>120</v>
      </c>
      <c r="F31" s="84" t="str">
        <f>Boats!D29</f>
        <v>N</v>
      </c>
      <c r="G31" s="76">
        <f>Boats!J29</f>
        <v>0</v>
      </c>
      <c r="H31" s="76" t="str">
        <f>Boats!K29</f>
        <v>B</v>
      </c>
      <c r="I31" s="77"/>
      <c r="J31" s="77"/>
      <c r="K31" s="77"/>
      <c r="L31" s="77"/>
      <c r="M31" s="77"/>
      <c r="N31" s="77"/>
    </row>
    <row r="32" spans="1:14" x14ac:dyDescent="0.25">
      <c r="A32" s="75" t="str">
        <f>Boats!A30</f>
        <v>Splash</v>
      </c>
      <c r="B32" s="84" t="str">
        <f>Boats!B30</f>
        <v>USA333</v>
      </c>
      <c r="C32" s="75" t="str">
        <f>Boats!C30</f>
        <v>Tom Attick</v>
      </c>
      <c r="D32" s="76">
        <f>Boats!F30</f>
        <v>90</v>
      </c>
      <c r="E32" s="76">
        <f>Boats!I30</f>
        <v>96</v>
      </c>
      <c r="F32" s="84" t="str">
        <f>Boats!D30</f>
        <v>N</v>
      </c>
      <c r="G32" s="76" t="str">
        <f>Boats!J30</f>
        <v>no</v>
      </c>
      <c r="H32" s="76" t="str">
        <f>Boats!K30</f>
        <v>A</v>
      </c>
      <c r="I32" s="77"/>
      <c r="J32" s="77"/>
      <c r="K32" s="77"/>
      <c r="L32" s="77"/>
      <c r="M32" s="77"/>
      <c r="N32" s="77"/>
    </row>
    <row r="33" spans="1:14" x14ac:dyDescent="0.25">
      <c r="A33" s="75" t="str">
        <f>Boats!A31</f>
        <v>Stingray</v>
      </c>
      <c r="B33" s="84">
        <f>Boats!B31</f>
        <v>63383</v>
      </c>
      <c r="C33" s="75" t="str">
        <f>Boats!C31</f>
        <v>Elliot Peterson</v>
      </c>
      <c r="D33" s="76">
        <f>Boats!F31</f>
        <v>129</v>
      </c>
      <c r="E33" s="76">
        <f>Boats!I31</f>
        <v>129</v>
      </c>
      <c r="F33" s="84" t="str">
        <f>Boats!D31</f>
        <v>Y</v>
      </c>
      <c r="G33" s="76" t="str">
        <f>Boats!J31</f>
        <v>yes</v>
      </c>
      <c r="H33" s="76" t="str">
        <f>Boats!K31</f>
        <v>B</v>
      </c>
      <c r="I33" s="77"/>
      <c r="J33" s="77"/>
      <c r="K33" s="77"/>
      <c r="L33" s="77"/>
      <c r="M33" s="77"/>
      <c r="N33" s="77"/>
    </row>
    <row r="34" spans="1:14" x14ac:dyDescent="0.25">
      <c r="A34" s="75" t="str">
        <f>Boats!A33</f>
        <v>Synergy</v>
      </c>
      <c r="B34" s="84">
        <f>Boats!B33</f>
        <v>83096</v>
      </c>
      <c r="C34" s="75" t="str">
        <f>Boats!C33</f>
        <v>Peter LaRoche</v>
      </c>
      <c r="D34" s="76">
        <f>Boats!F33</f>
        <v>168</v>
      </c>
      <c r="E34" s="76">
        <f>Boats!I33</f>
        <v>168</v>
      </c>
      <c r="F34" s="84" t="str">
        <f>Boats!D33</f>
        <v>Y</v>
      </c>
      <c r="G34" s="76" t="str">
        <f>Boats!J33</f>
        <v>yes</v>
      </c>
      <c r="H34" s="76" t="str">
        <f>Boats!K33</f>
        <v>C</v>
      </c>
      <c r="I34" s="77"/>
      <c r="J34" s="77"/>
      <c r="K34" s="77"/>
      <c r="L34" s="77"/>
      <c r="M34" s="77"/>
      <c r="N34" s="77"/>
    </row>
    <row r="35" spans="1:14" x14ac:dyDescent="0.25">
      <c r="A35" s="75" t="str">
        <f>Boats!A34</f>
        <v>Tennacity</v>
      </c>
      <c r="B35" s="84">
        <f>Boats!B34</f>
        <v>173</v>
      </c>
      <c r="C35" s="75" t="str">
        <f>Boats!C34</f>
        <v>Bill Ward</v>
      </c>
      <c r="D35" s="76">
        <f>Boats!F34</f>
        <v>111</v>
      </c>
      <c r="E35" s="76">
        <f>Boats!I34</f>
        <v>111</v>
      </c>
      <c r="F35" s="84" t="str">
        <f>Boats!D34</f>
        <v>Y</v>
      </c>
      <c r="G35" s="76">
        <f>Boats!J34</f>
        <v>0</v>
      </c>
      <c r="H35" s="76" t="str">
        <f>Boats!K34</f>
        <v>B</v>
      </c>
      <c r="I35" s="77"/>
      <c r="J35" s="77"/>
      <c r="K35" s="77"/>
      <c r="L35" s="77"/>
      <c r="M35" s="77"/>
      <c r="N35" s="77"/>
    </row>
    <row r="36" spans="1:14" x14ac:dyDescent="0.25">
      <c r="A36" s="75" t="str">
        <f>Boats!A35</f>
        <v xml:space="preserve">TENNOUNCE </v>
      </c>
      <c r="B36" s="84">
        <f>Boats!B35</f>
        <v>99</v>
      </c>
      <c r="C36" s="75" t="str">
        <f>Boats!C35</f>
        <v>John McKinney</v>
      </c>
      <c r="D36" s="76">
        <f>Boats!F35</f>
        <v>180</v>
      </c>
      <c r="E36" s="76">
        <f>Boats!I35</f>
        <v>180</v>
      </c>
      <c r="F36" s="84" t="str">
        <f>Boats!D35</f>
        <v>Y</v>
      </c>
      <c r="G36" s="76">
        <f>Boats!J35</f>
        <v>0</v>
      </c>
      <c r="H36" s="76" t="str">
        <f>Boats!K35</f>
        <v>C</v>
      </c>
      <c r="I36" s="77"/>
      <c r="J36" s="77"/>
      <c r="K36" s="77"/>
      <c r="L36" s="77"/>
      <c r="M36" s="77"/>
      <c r="N36" s="77"/>
    </row>
    <row r="37" spans="1:14" x14ac:dyDescent="0.25">
      <c r="A37" s="75" t="str">
        <f>Boats!A36</f>
        <v>The Doghouse</v>
      </c>
      <c r="B37" s="84">
        <f>Boats!B36</f>
        <v>63199</v>
      </c>
      <c r="C37" s="75" t="str">
        <f>Boats!C36</f>
        <v>Dan Shannon</v>
      </c>
      <c r="D37" s="76">
        <f>Boats!F36</f>
        <v>111</v>
      </c>
      <c r="E37" s="76">
        <f>Boats!I36</f>
        <v>111</v>
      </c>
      <c r="F37" s="84" t="str">
        <f>Boats!D36</f>
        <v>Y</v>
      </c>
      <c r="G37" s="76" t="str">
        <f>Boats!J36</f>
        <v>yes</v>
      </c>
      <c r="H37" s="76" t="str">
        <f>Boats!K36</f>
        <v>B</v>
      </c>
      <c r="I37" s="77"/>
      <c r="J37" s="77"/>
      <c r="K37" s="77"/>
      <c r="L37" s="77"/>
      <c r="M37" s="77"/>
      <c r="N37" s="77"/>
    </row>
    <row r="38" spans="1:14" x14ac:dyDescent="0.25">
      <c r="A38" s="75"/>
      <c r="B38" s="84"/>
      <c r="C38" s="75"/>
      <c r="D38" s="76"/>
      <c r="E38" s="76"/>
      <c r="F38" s="76"/>
      <c r="G38" s="76"/>
      <c r="H38" s="76"/>
      <c r="I38" s="77"/>
      <c r="J38" s="77"/>
      <c r="K38" s="77"/>
      <c r="L38" s="77"/>
      <c r="M38" s="77"/>
      <c r="N38" s="77"/>
    </row>
    <row r="39" spans="1:14" x14ac:dyDescent="0.25">
      <c r="A39" s="75"/>
      <c r="B39" s="84"/>
      <c r="C39" s="75"/>
      <c r="D39" s="76"/>
      <c r="E39" s="76"/>
      <c r="F39" s="76"/>
      <c r="G39" s="76"/>
      <c r="H39" s="76"/>
      <c r="I39" s="77"/>
      <c r="J39" s="77"/>
      <c r="K39" s="77"/>
      <c r="L39" s="77"/>
      <c r="M39" s="77"/>
      <c r="N39" s="77"/>
    </row>
    <row r="40" spans="1:14" x14ac:dyDescent="0.25">
      <c r="A40" s="75"/>
      <c r="B40" s="84"/>
      <c r="C40" s="75"/>
      <c r="D40" s="76"/>
      <c r="E40" s="76"/>
      <c r="F40" s="76"/>
      <c r="G40" s="76"/>
      <c r="H40" s="76"/>
      <c r="I40" s="77"/>
      <c r="J40" s="77"/>
      <c r="K40" s="77"/>
      <c r="L40" s="77"/>
      <c r="M40" s="77"/>
      <c r="N40" s="77"/>
    </row>
    <row r="42" spans="1:14" x14ac:dyDescent="0.25">
      <c r="C42" s="68" t="s">
        <v>133</v>
      </c>
    </row>
  </sheetData>
  <mergeCells count="3">
    <mergeCell ref="A1:D1"/>
    <mergeCell ref="C3:E3"/>
    <mergeCell ref="E1:K1"/>
  </mergeCells>
  <pageMargins left="0.5" right="0.59" top="0.38" bottom="0.48" header="0.3" footer="0.3"/>
  <pageSetup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Instructions</vt:lpstr>
      <vt:lpstr>Race SPIN - NS ToT RC</vt:lpstr>
      <vt:lpstr>Boats</vt:lpstr>
      <vt:lpstr>Course</vt:lpstr>
      <vt:lpstr>RSinput</vt:lpstr>
      <vt:lpstr>ScoreSheet</vt:lpstr>
      <vt:lpstr>BoatName</vt:lpstr>
      <vt:lpstr>NSFLAG</vt:lpstr>
      <vt:lpstr>PHRFType</vt:lpstr>
      <vt:lpstr>RaceMark</vt:lpstr>
      <vt:lpstr>wedcourse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whiskers</dc:creator>
  <cp:lastModifiedBy>John and April</cp:lastModifiedBy>
  <cp:lastPrinted>2012-04-09T22:21:24Z</cp:lastPrinted>
  <dcterms:created xsi:type="dcterms:W3CDTF">2011-03-30T19:48:04Z</dcterms:created>
  <dcterms:modified xsi:type="dcterms:W3CDTF">2022-04-11T22:12:11Z</dcterms:modified>
</cp:coreProperties>
</file>